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13_ncr:1_{CB66B82B-FA8C-4025-8D01-E0E35E9F986B}" xr6:coauthVersionLast="47" xr6:coauthVersionMax="47" xr10:uidLastSave="{00000000-0000-0000-0000-000000000000}"/>
  <workbookProtection workbookAlgorithmName="SHA-512" workbookHashValue="sSUrYr385f+CI49x73BfKCTlV9hwlYEfSrKnT/X6Mk/ORnVaE7gCWvkcz7CIwRUneM5eHOvPZ30YhmQUaAQSPQ==" workbookSaltValue="GomWr8qA7AdXru2OoE1I0Q==" workbookSpinCount="100000" lockStructure="1"/>
  <bookViews>
    <workbookView xWindow="-28920" yWindow="-120" windowWidth="29040" windowHeight="15720" xr2:uid="{00000000-000D-0000-FFFF-FFFF00000000}"/>
  </bookViews>
  <sheets>
    <sheet name="Ertragsanteil Leibrente" sheetId="1" r:id="rId1"/>
    <sheet name="Berechnung" sheetId="4" state="hidden" r:id="rId2"/>
    <sheet name="Grundlagen" sheetId="3" state="hidden" r:id="rId3"/>
    <sheet name="Texte" sheetId="5" state="hidden" r:id="rId4"/>
  </sheets>
  <definedNames>
    <definedName name="Ausgangs_Jahr">Grundlagen!$B$18</definedName>
    <definedName name="DbsRendite">Grundlagen!$B$4:$G$43</definedName>
    <definedName name="Ertrags_Anteil">Berechnung!$C$14</definedName>
    <definedName name="GültigeJahre">OFFSET(Ausgangs_Jahr,,,COUNT(Grundlagen!$C$18:$C$43))</definedName>
    <definedName name="Sprache">'Ertragsanteil Leibrente'!$C$2</definedName>
    <definedName name="SteuerJahr">'Ertragsanteil Leibrente'!$C$11</definedName>
    <definedName name="T_001">Texte!$D$2</definedName>
    <definedName name="T_002">Texte!$D$3</definedName>
    <definedName name="T_003">Texte!$D$4</definedName>
    <definedName name="T_004">Texte!$D$5</definedName>
    <definedName name="T_005">Texte!$D$6</definedName>
    <definedName name="T_006">Texte!$D$7</definedName>
    <definedName name="Zuschlag">Grundlagen!$D$55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D7" i="5"/>
  <c r="D24" i="1" s="1"/>
  <c r="F13" i="4"/>
  <c r="F12" i="4"/>
  <c r="F11" i="4"/>
  <c r="F10" i="4"/>
  <c r="F8" i="4"/>
  <c r="F7" i="4"/>
  <c r="D6" i="5"/>
  <c r="B24" i="1" s="1"/>
  <c r="D5" i="5"/>
  <c r="B20" i="1" s="1"/>
  <c r="D4" i="5"/>
  <c r="B13" i="1" s="1"/>
  <c r="D3" i="5"/>
  <c r="B11" i="1" s="1"/>
  <c r="D2" i="5"/>
  <c r="B4" i="1" s="1"/>
  <c r="C2" i="4"/>
  <c r="D55" i="3" a="1"/>
  <c r="D55" i="3" s="1"/>
  <c r="E14" i="3" s="1"/>
  <c r="E20" i="3"/>
  <c r="E21" i="3"/>
  <c r="E22" i="3"/>
  <c r="E23" i="3"/>
  <c r="E24" i="3"/>
  <c r="E25" i="3"/>
  <c r="E26" i="3"/>
  <c r="E27" i="3"/>
  <c r="E28" i="3"/>
  <c r="E29" i="3"/>
  <c r="F29" i="3" s="1"/>
  <c r="G29" i="3" s="1"/>
  <c r="E30" i="3"/>
  <c r="E31" i="3"/>
  <c r="E32" i="3"/>
  <c r="E33" i="3"/>
  <c r="F33" i="3" s="1"/>
  <c r="G33" i="3" s="1"/>
  <c r="E34" i="3"/>
  <c r="E35" i="3"/>
  <c r="E36" i="3"/>
  <c r="E37" i="3"/>
  <c r="F37" i="3" s="1"/>
  <c r="G37" i="3" s="1"/>
  <c r="E38" i="3"/>
  <c r="E39" i="3"/>
  <c r="E40" i="3"/>
  <c r="E41" i="3"/>
  <c r="F41" i="3" s="1"/>
  <c r="G41" i="3" s="1"/>
  <c r="E42" i="3"/>
  <c r="E43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3" i="3"/>
  <c r="D14" i="3"/>
  <c r="F14" i="3" l="1"/>
  <c r="G14" i="3" s="1"/>
  <c r="E18" i="3"/>
  <c r="F18" i="3" s="1"/>
  <c r="G18" i="3" s="1"/>
  <c r="E17" i="3"/>
  <c r="F17" i="3" s="1"/>
  <c r="G17" i="3" s="1"/>
  <c r="E19" i="3"/>
  <c r="F19" i="3" s="1"/>
  <c r="G19" i="3" s="1"/>
  <c r="F25" i="3"/>
  <c r="G25" i="3" s="1"/>
  <c r="F21" i="3"/>
  <c r="G21" i="3" s="1"/>
  <c r="F34" i="3"/>
  <c r="G34" i="3" s="1"/>
  <c r="F42" i="3"/>
  <c r="G42" i="3" s="1"/>
  <c r="F38" i="3"/>
  <c r="G38" i="3" s="1"/>
  <c r="F30" i="3"/>
  <c r="G30" i="3" s="1"/>
  <c r="F26" i="3"/>
  <c r="G26" i="3" s="1"/>
  <c r="F22" i="3"/>
  <c r="G22" i="3" s="1"/>
  <c r="F40" i="3"/>
  <c r="G40" i="3" s="1"/>
  <c r="F36" i="3"/>
  <c r="G36" i="3" s="1"/>
  <c r="F32" i="3"/>
  <c r="G32" i="3" s="1"/>
  <c r="F28" i="3"/>
  <c r="G28" i="3" s="1"/>
  <c r="F24" i="3"/>
  <c r="G24" i="3" s="1"/>
  <c r="F20" i="3"/>
  <c r="G20" i="3" s="1"/>
  <c r="F43" i="3"/>
  <c r="G43" i="3" s="1"/>
  <c r="F39" i="3"/>
  <c r="G39" i="3" s="1"/>
  <c r="F35" i="3"/>
  <c r="G35" i="3" s="1"/>
  <c r="F31" i="3"/>
  <c r="G31" i="3" s="1"/>
  <c r="F27" i="3"/>
  <c r="G27" i="3" s="1"/>
  <c r="F23" i="3"/>
  <c r="G23" i="3" s="1"/>
  <c r="E13" i="3"/>
  <c r="F13" i="3" s="1"/>
  <c r="E16" i="3"/>
  <c r="F16" i="3" s="1"/>
  <c r="G16" i="3" s="1"/>
  <c r="E15" i="3"/>
  <c r="F15" i="3" s="1"/>
  <c r="G15" i="3" s="1"/>
  <c r="G13" i="3" l="1"/>
  <c r="C4" i="4"/>
  <c r="C5" i="4" s="1"/>
  <c r="C6" i="4" l="1"/>
  <c r="C10" i="4" s="1"/>
  <c r="C11" i="4" s="1"/>
  <c r="C7" i="4" l="1"/>
  <c r="C8" i="4" s="1"/>
  <c r="C12" i="4" s="1"/>
  <c r="C13" i="4" s="1"/>
  <c r="C14" i="4" s="1"/>
  <c r="C20" i="1" s="1"/>
  <c r="C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<sst xmlns="http://schemas.openxmlformats.org/spreadsheetml/2006/main" count="57" uniqueCount="47">
  <si>
    <t>Zuschlag</t>
  </si>
  <si>
    <t>r - relativ</t>
  </si>
  <si>
    <t>r - absolut</t>
  </si>
  <si>
    <t>1+r</t>
  </si>
  <si>
    <t>(1+r)^22</t>
  </si>
  <si>
    <t>(1+r)^22-1</t>
  </si>
  <si>
    <t>(1+r)^23</t>
  </si>
  <si>
    <t>r</t>
  </si>
  <si>
    <t>22*r*(1+r)^23</t>
  </si>
  <si>
    <t>*100%</t>
  </si>
  <si>
    <t>Ertragsanteil</t>
  </si>
  <si>
    <t>Zähler</t>
  </si>
  <si>
    <t>Nenner</t>
  </si>
  <si>
    <t>Steuerjahr:</t>
  </si>
  <si>
    <t>Bruchrechnung</t>
  </si>
  <si>
    <t>1-Bruchrechnung</t>
  </si>
  <si>
    <t>Steuerbarer Ertragsanteil:</t>
  </si>
  <si>
    <t>Nr.</t>
  </si>
  <si>
    <t>Jahr</t>
  </si>
  <si>
    <t>Auswahl</t>
  </si>
  <si>
    <t>Jahre</t>
  </si>
  <si>
    <t>Renditen</t>
  </si>
  <si>
    <t>Annualisiert</t>
  </si>
  <si>
    <t>Grösse in %</t>
  </si>
  <si>
    <t>Absolut</t>
  </si>
  <si>
    <t>https://data.snb.ch</t>
  </si>
  <si>
    <t>3 Übrige Leistungen (Ausländische Versicherungen, Leibrenten nach OR, Verpfründung)</t>
  </si>
  <si>
    <t>Name</t>
  </si>
  <si>
    <t>Deutsch</t>
  </si>
  <si>
    <t>Französich</t>
  </si>
  <si>
    <t>Sprache/Langue</t>
  </si>
  <si>
    <t>3 Autres prestations (assurances étrangères, rentes viagères selon le CO et rentes issues de contrats d’entretien viager)</t>
  </si>
  <si>
    <t>Part de revenus</t>
  </si>
  <si>
    <t>Part de revenus imposable:</t>
  </si>
  <si>
    <t>T_001</t>
  </si>
  <si>
    <t>T_002</t>
  </si>
  <si>
    <t>T_003</t>
  </si>
  <si>
    <t>T_004</t>
  </si>
  <si>
    <t>T_005</t>
  </si>
  <si>
    <t>Steuerjahr</t>
  </si>
  <si>
    <t>Année fiscale</t>
  </si>
  <si>
    <t>T_006</t>
  </si>
  <si>
    <t>Jährliche Zahlung in CHF</t>
  </si>
  <si>
    <t>Versement annuel en CHF</t>
  </si>
  <si>
    <t>(in der Steuererklärung zu deklarieren)</t>
  </si>
  <si>
    <t>(a déclarer dans la déclaration d’impôt)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</si>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</sst>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0.0000"/>
    <numFmt numFmtId="169" formatCode="0.00000000000000"/>
    <numFmt numFmtId="170" formatCode="&quot;CHF&quot;\ #,##0"/>
  </numFmts>
  <fonts count="25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70C0"/>
      <name val="Arial"/>
      <family val="2"/>
      <scheme val="minor"/>
    </font>
    <font>
      <sz val="8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  <xf numFmtId="9" fontId="19" fillId="0" borderId="0" applyFont="0" applyFill="0" applyBorder="0" applyAlignment="0" applyProtection="0"/>
  </cellStyleXfs>
  <cellXfs count="37">
    <xf numFmtId="0" fontId="0" fillId="0" borderId="0" xfId="0"/>
    <xf numFmtId="10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quotePrefix="1"/>
    <xf numFmtId="9" fontId="20" fillId="0" borderId="0" xfId="0" applyNumberFormat="1" applyFont="1"/>
    <xf numFmtId="9" fontId="20" fillId="0" borderId="0" xfId="48" applyNumberFormat="1" applyFont="1"/>
    <xf numFmtId="0" fontId="0" fillId="3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/>
    <xf numFmtId="10" fontId="0" fillId="0" borderId="7" xfId="48" applyNumberFormat="1" applyFont="1" applyBorder="1"/>
    <xf numFmtId="10" fontId="0" fillId="0" borderId="8" xfId="0" applyNumberFormat="1" applyBorder="1"/>
    <xf numFmtId="10" fontId="3" fillId="32" borderId="9" xfId="13" applyNumberFormat="1" applyBorder="1"/>
    <xf numFmtId="10" fontId="0" fillId="0" borderId="9" xfId="0" applyNumberFormat="1" applyBorder="1"/>
    <xf numFmtId="10" fontId="0" fillId="0" borderId="9" xfId="48" applyNumberFormat="1" applyFont="1" applyBorder="1"/>
    <xf numFmtId="168" fontId="0" fillId="0" borderId="9" xfId="0" applyNumberFormat="1" applyBorder="1"/>
    <xf numFmtId="10" fontId="3" fillId="32" borderId="10" xfId="13" applyNumberFormat="1" applyBorder="1"/>
    <xf numFmtId="10" fontId="0" fillId="0" borderId="10" xfId="0" applyNumberFormat="1" applyBorder="1"/>
    <xf numFmtId="10" fontId="0" fillId="0" borderId="10" xfId="48" applyNumberFormat="1" applyFont="1" applyBorder="1"/>
    <xf numFmtId="168" fontId="0" fillId="0" borderId="10" xfId="0" applyNumberFormat="1" applyBorder="1"/>
    <xf numFmtId="0" fontId="20" fillId="0" borderId="0" xfId="0" applyFont="1"/>
    <xf numFmtId="0" fontId="0" fillId="0" borderId="11" xfId="0" applyBorder="1"/>
    <xf numFmtId="10" fontId="3" fillId="32" borderId="11" xfId="13" applyNumberFormat="1" applyBorder="1"/>
    <xf numFmtId="0" fontId="14" fillId="0" borderId="0" xfId="22"/>
    <xf numFmtId="0" fontId="0" fillId="0" borderId="0" xfId="0" applyFont="1"/>
    <xf numFmtId="0" fontId="0" fillId="30" borderId="7" xfId="0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3" fontId="3" fillId="32" borderId="1" xfId="47" applyNumberFormat="1" applyFill="1" applyBorder="1" applyProtection="1">
      <protection locked="0"/>
    </xf>
    <xf numFmtId="0" fontId="3" fillId="32" borderId="1" xfId="13" applyProtection="1">
      <protection locked="0"/>
    </xf>
    <xf numFmtId="170" fontId="9" fillId="0" borderId="6" xfId="21" applyNumberFormat="1"/>
    <xf numFmtId="0" fontId="23" fillId="0" borderId="0" xfId="0" applyFont="1"/>
    <xf numFmtId="0" fontId="24" fillId="0" borderId="0" xfId="0" applyFont="1"/>
    <xf numFmtId="0" fontId="20" fillId="0" borderId="0" xfId="0" applyFont="1" applyAlignment="1">
      <alignment horizontal="left" wrapText="1"/>
    </xf>
  </cellXfs>
  <cellStyles count="49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Prozent" xfId="48" builtinId="5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EA161F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nb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5"/>
  <sheetViews>
    <sheetView showGridLines="0" tabSelected="1" view="pageLayout" zoomScale="120" zoomScaleNormal="100" zoomScalePageLayoutView="120" workbookViewId="0">
      <selection activeCell="C2" sqref="C2"/>
    </sheetView>
  </sheetViews>
  <sheetFormatPr baseColWidth="10" defaultRowHeight="14.25" x14ac:dyDescent="0.2"/>
  <cols>
    <col min="1" max="1" width="6.5" customWidth="1"/>
    <col min="2" max="2" width="29.875" customWidth="1"/>
    <col min="3" max="3" width="17.125" bestFit="1" customWidth="1"/>
    <col min="4" max="8" width="11.625" customWidth="1"/>
  </cols>
  <sheetData>
    <row r="2" spans="2:6" x14ac:dyDescent="0.2">
      <c r="B2" t="s">
        <v>30</v>
      </c>
      <c r="C2" s="29" t="s">
        <v>46</v>
      </c>
    </row>
    <row r="4" spans="2:6" s="30" customFormat="1" ht="30" customHeight="1" x14ac:dyDescent="0.25">
      <c r="B4" s="36" t="str">
        <f>T_001</f>
        <v>3 Autres prestations (assurances étrangères, rentes viagères selon le CO et rentes issues de contrats d’entretien viager)</v>
      </c>
      <c r="C4" s="36"/>
      <c r="D4" s="36"/>
      <c r="E4" s="36"/>
      <c r="F4" s="36"/>
    </row>
    <row r="11" spans="2:6" x14ac:dyDescent="0.2">
      <c r="B11" t="str">
        <f>T_002</f>
        <v>Année fiscale</v>
      </c>
      <c r="C11" s="32">
        <v>2025</v>
      </c>
    </row>
    <row r="13" spans="2:6" x14ac:dyDescent="0.2">
      <c r="B13" t="str">
        <f>T_003</f>
        <v>Versement annuel en CHF</v>
      </c>
      <c r="C13" s="31">
        <v>0</v>
      </c>
    </row>
    <row r="20" spans="2:4" ht="15" x14ac:dyDescent="0.25">
      <c r="B20" s="5" t="str">
        <f>T_004</f>
        <v>Part de revenus</v>
      </c>
      <c r="C20" s="6">
        <f>Ertrags_Anteil</f>
        <v>7.0000000000000007E-2</v>
      </c>
    </row>
    <row r="24" spans="2:4" ht="15" thickBot="1" x14ac:dyDescent="0.25">
      <c r="B24" t="str">
        <f>T_005</f>
        <v>Part de revenus imposable:</v>
      </c>
      <c r="C24" s="33">
        <f>ROUND((C13*C20),0)</f>
        <v>0</v>
      </c>
      <c r="D24" s="35" t="str">
        <f>T_006</f>
        <v>(a déclarer dans la déclaration d’impôt)</v>
      </c>
    </row>
    <row r="25" spans="2:4" ht="15" thickTop="1" x14ac:dyDescent="0.2">
      <c r="B25" s="34"/>
    </row>
  </sheetData>
  <sheetProtection algorithmName="SHA-512" hashValue="0B/saoyenDvptCa1n2aOxxMd0UY2cFrwMCgUOe9YXmdlqanJeGOxY1jAACxLDR5OQbK02ZcvVNlcP6dV9Zr+bg==" saltValue="ptOCjDEyIZvb5dw2uJPyew==" spinCount="100000" sheet="1" objects="1" scenarios="1"/>
  <mergeCells count="1">
    <mergeCell ref="B4:F4"/>
  </mergeCells>
  <dataValidations count="2">
    <dataValidation type="list" allowBlank="1" showInputMessage="1" showErrorMessage="1" sqref="C11" xr:uid="{1719BE80-538A-43FC-B1F4-C7E8CBBD76E7}">
      <formula1>GültigeJahre</formula1>
    </dataValidation>
    <dataValidation type="list" allowBlank="1" showInputMessage="1" showErrorMessage="1" sqref="C2" xr:uid="{7928372B-68A2-48B5-AC0D-05678962037D}">
      <formula1>"d,f"</formula1>
    </dataValidation>
  </dataValidations>
  <pageMargins left="0.34251968503937008" right="0.39370078740157483" top="1.1811023622047245" bottom="0.59055118110236227" header="0.20472440944881892" footer="0.31496062992125984"/>
  <pageSetup paperSize="9" orientation="portrait" r:id="rId1"/>
  <headerFooter scaleWithDoc="0">
    <oddHeader>&amp;L&amp;G</oddHeader>
    <oddFooter>&amp;L&amp;7   &amp;C&amp;7   &amp;R&amp;7&amp;P/&amp;N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3977-DBC3-4FF6-91B4-A052C3CC46E8}">
  <dimension ref="B2:F14"/>
  <sheetViews>
    <sheetView view="pageLayout" zoomScale="120" zoomScaleNormal="100" zoomScalePageLayoutView="120" workbookViewId="0">
      <selection activeCell="F13" sqref="F13"/>
    </sheetView>
  </sheetViews>
  <sheetFormatPr baseColWidth="10" defaultRowHeight="14.25" x14ac:dyDescent="0.2"/>
  <cols>
    <col min="1" max="1" width="6.5" customWidth="1"/>
    <col min="2" max="2" width="14.375" customWidth="1"/>
    <col min="3" max="3" width="17.125" bestFit="1" customWidth="1"/>
    <col min="4" max="5" width="11.625" customWidth="1"/>
    <col min="6" max="6" width="17.125" bestFit="1" customWidth="1"/>
    <col min="7" max="8" width="11.625" customWidth="1"/>
  </cols>
  <sheetData>
    <row r="2" spans="2:6" x14ac:dyDescent="0.2">
      <c r="B2" t="s">
        <v>13</v>
      </c>
      <c r="C2">
        <f>SteuerJahr</f>
        <v>2025</v>
      </c>
    </row>
    <row r="4" spans="2:6" x14ac:dyDescent="0.2">
      <c r="B4" t="s">
        <v>1</v>
      </c>
      <c r="C4" s="1">
        <f>VLOOKUP(SteuerJahr,DbsRendite,5)</f>
        <v>6.1000000000000004E-3</v>
      </c>
    </row>
    <row r="5" spans="2:6" x14ac:dyDescent="0.2">
      <c r="B5" t="s">
        <v>2</v>
      </c>
      <c r="C5" s="2">
        <f>C4</f>
        <v>6.1000000000000004E-3</v>
      </c>
      <c r="D5" t="s">
        <v>7</v>
      </c>
      <c r="F5">
        <v>4.4999999999999997E-3</v>
      </c>
    </row>
    <row r="6" spans="2:6" x14ac:dyDescent="0.2">
      <c r="B6">
        <v>1</v>
      </c>
      <c r="C6" s="2">
        <f>B6+C5</f>
        <v>1.0061</v>
      </c>
      <c r="D6" t="s">
        <v>3</v>
      </c>
      <c r="F6">
        <v>1.0044999999999999</v>
      </c>
    </row>
    <row r="7" spans="2:6" x14ac:dyDescent="0.2">
      <c r="B7">
        <v>22</v>
      </c>
      <c r="C7" s="3">
        <f>C6^B7</f>
        <v>1.1431554152869858</v>
      </c>
      <c r="D7" t="s">
        <v>4</v>
      </c>
      <c r="F7">
        <f>F6^B7</f>
        <v>1.1038211313268169</v>
      </c>
    </row>
    <row r="8" spans="2:6" x14ac:dyDescent="0.2">
      <c r="B8">
        <v>-1</v>
      </c>
      <c r="C8" s="3">
        <f>SUM(C7,B8)</f>
        <v>0.14315541528698583</v>
      </c>
      <c r="D8" t="s">
        <v>5</v>
      </c>
      <c r="E8" t="s">
        <v>11</v>
      </c>
      <c r="F8">
        <f>SUM(F7,B8)</f>
        <v>0.10382113132681692</v>
      </c>
    </row>
    <row r="9" spans="2:6" x14ac:dyDescent="0.2">
      <c r="C9" s="3"/>
    </row>
    <row r="10" spans="2:6" x14ac:dyDescent="0.2">
      <c r="B10">
        <v>23</v>
      </c>
      <c r="C10" s="3">
        <f>C6^B10</f>
        <v>1.1501286633202361</v>
      </c>
      <c r="D10" t="s">
        <v>6</v>
      </c>
      <c r="F10" s="3">
        <f>F6^B10</f>
        <v>1.1087883264177878</v>
      </c>
    </row>
    <row r="11" spans="2:6" x14ac:dyDescent="0.2">
      <c r="C11">
        <f>$B7*C5*C10</f>
        <v>0.1543472666175757</v>
      </c>
      <c r="D11" s="4" t="s">
        <v>8</v>
      </c>
      <c r="E11" t="s">
        <v>12</v>
      </c>
      <c r="F11">
        <f>$B7*F5*F10</f>
        <v>0.10977004431536098</v>
      </c>
    </row>
    <row r="12" spans="2:6" x14ac:dyDescent="0.2">
      <c r="C12">
        <f>C8/C11</f>
        <v>0.9274891510821518</v>
      </c>
      <c r="D12" s="4" t="s">
        <v>14</v>
      </c>
      <c r="F12">
        <f>F8/F11</f>
        <v>0.94580567926661951</v>
      </c>
    </row>
    <row r="13" spans="2:6" x14ac:dyDescent="0.2">
      <c r="B13">
        <v>1</v>
      </c>
      <c r="C13">
        <f>$B13-C12</f>
        <v>7.2510848917848203E-2</v>
      </c>
      <c r="D13" t="s">
        <v>15</v>
      </c>
      <c r="F13">
        <f>$B13-F12</f>
        <v>5.4194320733380485E-2</v>
      </c>
    </row>
    <row r="14" spans="2:6" ht="15" x14ac:dyDescent="0.25">
      <c r="B14" s="5" t="s">
        <v>10</v>
      </c>
      <c r="C14" s="6">
        <f>ROUND(C13,2)</f>
        <v>7.0000000000000007E-2</v>
      </c>
      <c r="D14" t="s">
        <v>9</v>
      </c>
    </row>
  </sheetData>
  <pageMargins left="0.34251968503937008" right="0.39370078740157483" top="1.1811023622047245" bottom="0.59055118110236227" header="0.20472440944881892" footer="0.31496062992125984"/>
  <pageSetup paperSize="9" orientation="portrait" r:id="rId1"/>
  <headerFooter scaleWithDoc="0">
    <oddHeader>&amp;L&amp;G</oddHeader>
    <oddFooter>&amp;L&amp;7   &amp;C&amp;7   &amp;R&amp;7&amp;P/&amp;N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F53-60F6-4498-9580-8F0508427AFD}">
  <dimension ref="A1:G64"/>
  <sheetViews>
    <sheetView view="pageLayout" zoomScale="120" zoomScaleNormal="100" zoomScalePageLayoutView="120" workbookViewId="0">
      <selection activeCell="D19" sqref="D19"/>
    </sheetView>
  </sheetViews>
  <sheetFormatPr baseColWidth="10" defaultRowHeight="14.25" x14ac:dyDescent="0.2"/>
  <cols>
    <col min="1" max="1" width="6.5" customWidth="1"/>
    <col min="2" max="8" width="11.625" customWidth="1"/>
  </cols>
  <sheetData>
    <row r="1" spans="2:7" x14ac:dyDescent="0.2">
      <c r="B1" s="27" t="s">
        <v>25</v>
      </c>
    </row>
    <row r="3" spans="2:7" x14ac:dyDescent="0.2">
      <c r="B3" s="7" t="s">
        <v>20</v>
      </c>
      <c r="C3" s="7" t="s">
        <v>21</v>
      </c>
      <c r="D3" s="7" t="s">
        <v>22</v>
      </c>
      <c r="E3" s="7" t="s">
        <v>0</v>
      </c>
      <c r="F3" s="7" t="s">
        <v>23</v>
      </c>
      <c r="G3" s="7" t="s">
        <v>24</v>
      </c>
    </row>
    <row r="4" spans="2:7" x14ac:dyDescent="0.2">
      <c r="B4" s="25">
        <v>2011</v>
      </c>
      <c r="C4" s="26">
        <v>1.47E-2</v>
      </c>
      <c r="D4" s="25"/>
      <c r="E4" s="25"/>
      <c r="F4" s="25"/>
      <c r="G4" s="25"/>
    </row>
    <row r="5" spans="2:7" x14ac:dyDescent="0.2">
      <c r="B5" s="9">
        <v>2012</v>
      </c>
      <c r="C5" s="16">
        <v>6.4999999999999997E-3</v>
      </c>
      <c r="D5" s="9"/>
      <c r="E5" s="9"/>
      <c r="F5" s="9"/>
      <c r="G5" s="9"/>
    </row>
    <row r="6" spans="2:7" x14ac:dyDescent="0.2">
      <c r="B6" s="9">
        <v>2013</v>
      </c>
      <c r="C6" s="16">
        <v>9.4999999999999998E-3</v>
      </c>
      <c r="D6" s="9"/>
      <c r="E6" s="9"/>
      <c r="F6" s="9"/>
      <c r="G6" s="9"/>
    </row>
    <row r="7" spans="2:7" x14ac:dyDescent="0.2">
      <c r="B7" s="9">
        <v>2014</v>
      </c>
      <c r="C7" s="16">
        <v>6.8999999999999999E-3</v>
      </c>
      <c r="D7" s="9"/>
      <c r="E7" s="9"/>
      <c r="F7" s="9"/>
      <c r="G7" s="9"/>
    </row>
    <row r="8" spans="2:7" x14ac:dyDescent="0.2">
      <c r="B8" s="9">
        <v>2015</v>
      </c>
      <c r="C8" s="16">
        <v>-6.9999999999999999E-4</v>
      </c>
      <c r="D8" s="9"/>
      <c r="E8" s="9"/>
      <c r="F8" s="9"/>
      <c r="G8" s="9"/>
    </row>
    <row r="9" spans="2:7" x14ac:dyDescent="0.2">
      <c r="B9" s="9">
        <v>2016</v>
      </c>
      <c r="C9" s="16">
        <v>-3.5999999999999999E-3</v>
      </c>
      <c r="D9" s="9"/>
      <c r="E9" s="9"/>
      <c r="F9" s="9"/>
      <c r="G9" s="9"/>
    </row>
    <row r="10" spans="2:7" x14ac:dyDescent="0.2">
      <c r="B10" s="9">
        <v>2017</v>
      </c>
      <c r="C10" s="16">
        <v>-6.9999999999999999E-4</v>
      </c>
      <c r="D10" s="9"/>
      <c r="E10" s="9"/>
      <c r="F10" s="9"/>
      <c r="G10" s="9"/>
    </row>
    <row r="11" spans="2:7" x14ac:dyDescent="0.2">
      <c r="B11" s="9">
        <v>2018</v>
      </c>
      <c r="C11" s="16">
        <v>2.9999999999999997E-4</v>
      </c>
      <c r="D11" s="9"/>
      <c r="E11" s="9"/>
      <c r="F11" s="9"/>
      <c r="G11" s="9"/>
    </row>
    <row r="12" spans="2:7" x14ac:dyDescent="0.2">
      <c r="B12" s="9">
        <v>2019</v>
      </c>
      <c r="C12" s="16">
        <v>-4.8999999999999998E-3</v>
      </c>
      <c r="D12" s="9"/>
      <c r="E12" s="9"/>
      <c r="F12" s="9"/>
      <c r="G12" s="9"/>
    </row>
    <row r="13" spans="2:7" x14ac:dyDescent="0.2">
      <c r="B13" s="9">
        <v>2020</v>
      </c>
      <c r="C13" s="16">
        <v>-5.1999999999999998E-3</v>
      </c>
      <c r="D13" s="17">
        <f>IF(C13=0,0,ROUND(AVERAGE(C4:C13),4))</f>
        <v>2.3E-3</v>
      </c>
      <c r="E13" s="18">
        <f t="shared" ref="E13:E43" si="0">IF(C13&lt;&gt;0,Zuschlag,0)</f>
        <v>5.0000000000000001E-3</v>
      </c>
      <c r="F13" s="17">
        <f>SUM(D13:E13)</f>
        <v>7.3000000000000001E-3</v>
      </c>
      <c r="G13" s="19">
        <f>F13</f>
        <v>7.3000000000000001E-3</v>
      </c>
    </row>
    <row r="14" spans="2:7" x14ac:dyDescent="0.2">
      <c r="B14" s="9">
        <v>2021</v>
      </c>
      <c r="C14" s="16">
        <v>-2.5999999999999999E-3</v>
      </c>
      <c r="D14" s="17">
        <f>IF(C14=0,0,ROUND(AVERAGE(C5:C14),4))</f>
        <v>5.9999999999999995E-4</v>
      </c>
      <c r="E14" s="18">
        <f t="shared" si="0"/>
        <v>5.0000000000000001E-3</v>
      </c>
      <c r="F14" s="17">
        <f t="shared" ref="F14:F43" si="1">SUM(D14:E14)</f>
        <v>5.5999999999999999E-3</v>
      </c>
      <c r="G14" s="19">
        <f t="shared" ref="G14:G43" si="2">F14</f>
        <v>5.5999999999999999E-3</v>
      </c>
    </row>
    <row r="15" spans="2:7" x14ac:dyDescent="0.2">
      <c r="B15" s="9">
        <v>2022</v>
      </c>
      <c r="C15" s="16">
        <v>7.7999999999999996E-3</v>
      </c>
      <c r="D15" s="17">
        <f t="shared" ref="D15:D43" si="3">IF(C15=0,0,ROUND(AVERAGE(C6:C15),4))</f>
        <v>6.9999999999999999E-4</v>
      </c>
      <c r="E15" s="18">
        <f t="shared" si="0"/>
        <v>5.0000000000000001E-3</v>
      </c>
      <c r="F15" s="17">
        <f t="shared" si="1"/>
        <v>5.7000000000000002E-3</v>
      </c>
      <c r="G15" s="19">
        <f t="shared" si="2"/>
        <v>5.7000000000000002E-3</v>
      </c>
    </row>
    <row r="16" spans="2:7" x14ac:dyDescent="0.2">
      <c r="B16" s="9">
        <v>2023</v>
      </c>
      <c r="C16" s="16">
        <v>1.0500000000000001E-2</v>
      </c>
      <c r="D16" s="17">
        <f t="shared" si="3"/>
        <v>8.0000000000000004E-4</v>
      </c>
      <c r="E16" s="18">
        <f t="shared" si="0"/>
        <v>5.0000000000000001E-3</v>
      </c>
      <c r="F16" s="17">
        <f t="shared" si="1"/>
        <v>5.8000000000000005E-3</v>
      </c>
      <c r="G16" s="19">
        <f t="shared" si="2"/>
        <v>5.8000000000000005E-3</v>
      </c>
    </row>
    <row r="17" spans="2:7" x14ac:dyDescent="0.2">
      <c r="B17" s="9">
        <v>2024</v>
      </c>
      <c r="C17" s="16">
        <v>5.8999999999999999E-3</v>
      </c>
      <c r="D17" s="17">
        <f t="shared" si="3"/>
        <v>6.9999999999999999E-4</v>
      </c>
      <c r="E17" s="18">
        <f t="shared" si="0"/>
        <v>5.0000000000000001E-3</v>
      </c>
      <c r="F17" s="17">
        <f t="shared" si="1"/>
        <v>5.7000000000000002E-3</v>
      </c>
      <c r="G17" s="19">
        <f t="shared" si="2"/>
        <v>5.7000000000000002E-3</v>
      </c>
    </row>
    <row r="18" spans="2:7" x14ac:dyDescent="0.2">
      <c r="B18" s="9">
        <v>2025</v>
      </c>
      <c r="C18" s="16">
        <v>3.5000000000000001E-3</v>
      </c>
      <c r="D18" s="17">
        <f>IF(C18=0,0,ROUND(AVERAGE(C9:C18),4))</f>
        <v>1.1000000000000001E-3</v>
      </c>
      <c r="E18" s="18">
        <f t="shared" si="0"/>
        <v>5.0000000000000001E-3</v>
      </c>
      <c r="F18" s="17">
        <f t="shared" si="1"/>
        <v>6.1000000000000004E-3</v>
      </c>
      <c r="G18" s="19">
        <f t="shared" si="2"/>
        <v>6.1000000000000004E-3</v>
      </c>
    </row>
    <row r="19" spans="2:7" x14ac:dyDescent="0.2">
      <c r="B19" s="9">
        <v>2026</v>
      </c>
      <c r="C19" s="16">
        <v>3.5000000000000001E-3</v>
      </c>
      <c r="D19" s="17">
        <f t="shared" si="3"/>
        <v>1.8E-3</v>
      </c>
      <c r="E19" s="18">
        <f t="shared" si="0"/>
        <v>5.0000000000000001E-3</v>
      </c>
      <c r="F19" s="17">
        <f t="shared" si="1"/>
        <v>6.8000000000000005E-3</v>
      </c>
      <c r="G19" s="19">
        <f t="shared" si="2"/>
        <v>6.8000000000000005E-3</v>
      </c>
    </row>
    <row r="20" spans="2:7" x14ac:dyDescent="0.2">
      <c r="B20" s="9">
        <v>2027</v>
      </c>
      <c r="C20" s="16"/>
      <c r="D20" s="17">
        <f t="shared" si="3"/>
        <v>0</v>
      </c>
      <c r="E20" s="18">
        <f t="shared" si="0"/>
        <v>0</v>
      </c>
      <c r="F20" s="17">
        <f t="shared" si="1"/>
        <v>0</v>
      </c>
      <c r="G20" s="19">
        <f t="shared" si="2"/>
        <v>0</v>
      </c>
    </row>
    <row r="21" spans="2:7" x14ac:dyDescent="0.2">
      <c r="B21" s="9">
        <v>2028</v>
      </c>
      <c r="C21" s="16"/>
      <c r="D21" s="17">
        <f t="shared" si="3"/>
        <v>0</v>
      </c>
      <c r="E21" s="18">
        <f t="shared" si="0"/>
        <v>0</v>
      </c>
      <c r="F21" s="17">
        <f t="shared" si="1"/>
        <v>0</v>
      </c>
      <c r="G21" s="19">
        <f t="shared" si="2"/>
        <v>0</v>
      </c>
    </row>
    <row r="22" spans="2:7" x14ac:dyDescent="0.2">
      <c r="B22" s="9">
        <v>2029</v>
      </c>
      <c r="C22" s="16"/>
      <c r="D22" s="17">
        <f t="shared" si="3"/>
        <v>0</v>
      </c>
      <c r="E22" s="18">
        <f t="shared" si="0"/>
        <v>0</v>
      </c>
      <c r="F22" s="17">
        <f t="shared" si="1"/>
        <v>0</v>
      </c>
      <c r="G22" s="19">
        <f t="shared" si="2"/>
        <v>0</v>
      </c>
    </row>
    <row r="23" spans="2:7" x14ac:dyDescent="0.2">
      <c r="B23" s="9">
        <v>2030</v>
      </c>
      <c r="C23" s="16"/>
      <c r="D23" s="17">
        <f t="shared" si="3"/>
        <v>0</v>
      </c>
      <c r="E23" s="18">
        <f t="shared" si="0"/>
        <v>0</v>
      </c>
      <c r="F23" s="17">
        <f t="shared" si="1"/>
        <v>0</v>
      </c>
      <c r="G23" s="19">
        <f t="shared" si="2"/>
        <v>0</v>
      </c>
    </row>
    <row r="24" spans="2:7" x14ac:dyDescent="0.2">
      <c r="B24" s="9">
        <v>2031</v>
      </c>
      <c r="C24" s="16"/>
      <c r="D24" s="17">
        <f t="shared" si="3"/>
        <v>0</v>
      </c>
      <c r="E24" s="18">
        <f t="shared" si="0"/>
        <v>0</v>
      </c>
      <c r="F24" s="17">
        <f t="shared" si="1"/>
        <v>0</v>
      </c>
      <c r="G24" s="19">
        <f t="shared" si="2"/>
        <v>0</v>
      </c>
    </row>
    <row r="25" spans="2:7" x14ac:dyDescent="0.2">
      <c r="B25" s="9">
        <v>2032</v>
      </c>
      <c r="C25" s="16"/>
      <c r="D25" s="17">
        <f t="shared" si="3"/>
        <v>0</v>
      </c>
      <c r="E25" s="18">
        <f t="shared" si="0"/>
        <v>0</v>
      </c>
      <c r="F25" s="17">
        <f t="shared" si="1"/>
        <v>0</v>
      </c>
      <c r="G25" s="19">
        <f t="shared" si="2"/>
        <v>0</v>
      </c>
    </row>
    <row r="26" spans="2:7" x14ac:dyDescent="0.2">
      <c r="B26" s="9">
        <v>2033</v>
      </c>
      <c r="C26" s="16"/>
      <c r="D26" s="17">
        <f t="shared" si="3"/>
        <v>0</v>
      </c>
      <c r="E26" s="18">
        <f t="shared" si="0"/>
        <v>0</v>
      </c>
      <c r="F26" s="17">
        <f t="shared" si="1"/>
        <v>0</v>
      </c>
      <c r="G26" s="19">
        <f t="shared" si="2"/>
        <v>0</v>
      </c>
    </row>
    <row r="27" spans="2:7" x14ac:dyDescent="0.2">
      <c r="B27" s="9">
        <v>2034</v>
      </c>
      <c r="C27" s="16"/>
      <c r="D27" s="17">
        <f t="shared" si="3"/>
        <v>0</v>
      </c>
      <c r="E27" s="18">
        <f t="shared" si="0"/>
        <v>0</v>
      </c>
      <c r="F27" s="17">
        <f t="shared" si="1"/>
        <v>0</v>
      </c>
      <c r="G27" s="19">
        <f t="shared" si="2"/>
        <v>0</v>
      </c>
    </row>
    <row r="28" spans="2:7" x14ac:dyDescent="0.2">
      <c r="B28" s="9">
        <v>2035</v>
      </c>
      <c r="C28" s="16"/>
      <c r="D28" s="17">
        <f t="shared" si="3"/>
        <v>0</v>
      </c>
      <c r="E28" s="18">
        <f t="shared" si="0"/>
        <v>0</v>
      </c>
      <c r="F28" s="17">
        <f t="shared" si="1"/>
        <v>0</v>
      </c>
      <c r="G28" s="19">
        <f t="shared" si="2"/>
        <v>0</v>
      </c>
    </row>
    <row r="29" spans="2:7" x14ac:dyDescent="0.2">
      <c r="B29" s="9">
        <v>2036</v>
      </c>
      <c r="C29" s="16"/>
      <c r="D29" s="17">
        <f t="shared" si="3"/>
        <v>0</v>
      </c>
      <c r="E29" s="18">
        <f t="shared" si="0"/>
        <v>0</v>
      </c>
      <c r="F29" s="17">
        <f t="shared" si="1"/>
        <v>0</v>
      </c>
      <c r="G29" s="19">
        <f t="shared" si="2"/>
        <v>0</v>
      </c>
    </row>
    <row r="30" spans="2:7" x14ac:dyDescent="0.2">
      <c r="B30" s="9">
        <v>2037</v>
      </c>
      <c r="C30" s="16"/>
      <c r="D30" s="17">
        <f t="shared" si="3"/>
        <v>0</v>
      </c>
      <c r="E30" s="18">
        <f t="shared" si="0"/>
        <v>0</v>
      </c>
      <c r="F30" s="17">
        <f t="shared" si="1"/>
        <v>0</v>
      </c>
      <c r="G30" s="19">
        <f t="shared" si="2"/>
        <v>0</v>
      </c>
    </row>
    <row r="31" spans="2:7" x14ac:dyDescent="0.2">
      <c r="B31" s="9">
        <v>2038</v>
      </c>
      <c r="C31" s="16"/>
      <c r="D31" s="17">
        <f t="shared" si="3"/>
        <v>0</v>
      </c>
      <c r="E31" s="18">
        <f t="shared" si="0"/>
        <v>0</v>
      </c>
      <c r="F31" s="17">
        <f t="shared" si="1"/>
        <v>0</v>
      </c>
      <c r="G31" s="19">
        <f t="shared" si="2"/>
        <v>0</v>
      </c>
    </row>
    <row r="32" spans="2:7" x14ac:dyDescent="0.2">
      <c r="B32" s="9">
        <v>2039</v>
      </c>
      <c r="C32" s="16"/>
      <c r="D32" s="17">
        <f t="shared" si="3"/>
        <v>0</v>
      </c>
      <c r="E32" s="18">
        <f t="shared" si="0"/>
        <v>0</v>
      </c>
      <c r="F32" s="17">
        <f t="shared" si="1"/>
        <v>0</v>
      </c>
      <c r="G32" s="19">
        <f t="shared" si="2"/>
        <v>0</v>
      </c>
    </row>
    <row r="33" spans="2:7" x14ac:dyDescent="0.2">
      <c r="B33" s="9">
        <v>2040</v>
      </c>
      <c r="C33" s="16"/>
      <c r="D33" s="17">
        <f t="shared" si="3"/>
        <v>0</v>
      </c>
      <c r="E33" s="18">
        <f t="shared" si="0"/>
        <v>0</v>
      </c>
      <c r="F33" s="17">
        <f t="shared" si="1"/>
        <v>0</v>
      </c>
      <c r="G33" s="19">
        <f t="shared" si="2"/>
        <v>0</v>
      </c>
    </row>
    <row r="34" spans="2:7" x14ac:dyDescent="0.2">
      <c r="B34" s="9">
        <v>2041</v>
      </c>
      <c r="C34" s="16"/>
      <c r="D34" s="17">
        <f t="shared" si="3"/>
        <v>0</v>
      </c>
      <c r="E34" s="18">
        <f t="shared" si="0"/>
        <v>0</v>
      </c>
      <c r="F34" s="17">
        <f t="shared" si="1"/>
        <v>0</v>
      </c>
      <c r="G34" s="19">
        <f t="shared" si="2"/>
        <v>0</v>
      </c>
    </row>
    <row r="35" spans="2:7" x14ac:dyDescent="0.2">
      <c r="B35" s="9">
        <v>2042</v>
      </c>
      <c r="C35" s="16"/>
      <c r="D35" s="17">
        <f t="shared" si="3"/>
        <v>0</v>
      </c>
      <c r="E35" s="18">
        <f t="shared" si="0"/>
        <v>0</v>
      </c>
      <c r="F35" s="17">
        <f t="shared" si="1"/>
        <v>0</v>
      </c>
      <c r="G35" s="19">
        <f t="shared" si="2"/>
        <v>0</v>
      </c>
    </row>
    <row r="36" spans="2:7" x14ac:dyDescent="0.2">
      <c r="B36" s="9">
        <v>2043</v>
      </c>
      <c r="C36" s="16"/>
      <c r="D36" s="17">
        <f t="shared" si="3"/>
        <v>0</v>
      </c>
      <c r="E36" s="18">
        <f t="shared" si="0"/>
        <v>0</v>
      </c>
      <c r="F36" s="17">
        <f t="shared" si="1"/>
        <v>0</v>
      </c>
      <c r="G36" s="19">
        <f t="shared" si="2"/>
        <v>0</v>
      </c>
    </row>
    <row r="37" spans="2:7" x14ac:dyDescent="0.2">
      <c r="B37" s="9">
        <v>2044</v>
      </c>
      <c r="C37" s="16"/>
      <c r="D37" s="17">
        <f t="shared" si="3"/>
        <v>0</v>
      </c>
      <c r="E37" s="18">
        <f t="shared" si="0"/>
        <v>0</v>
      </c>
      <c r="F37" s="17">
        <f t="shared" si="1"/>
        <v>0</v>
      </c>
      <c r="G37" s="19">
        <f t="shared" si="2"/>
        <v>0</v>
      </c>
    </row>
    <row r="38" spans="2:7" x14ac:dyDescent="0.2">
      <c r="B38" s="9">
        <v>2045</v>
      </c>
      <c r="C38" s="16"/>
      <c r="D38" s="17">
        <f t="shared" si="3"/>
        <v>0</v>
      </c>
      <c r="E38" s="18">
        <f t="shared" si="0"/>
        <v>0</v>
      </c>
      <c r="F38" s="17">
        <f t="shared" si="1"/>
        <v>0</v>
      </c>
      <c r="G38" s="19">
        <f t="shared" si="2"/>
        <v>0</v>
      </c>
    </row>
    <row r="39" spans="2:7" x14ac:dyDescent="0.2">
      <c r="B39" s="9">
        <v>2046</v>
      </c>
      <c r="C39" s="16"/>
      <c r="D39" s="17">
        <f t="shared" si="3"/>
        <v>0</v>
      </c>
      <c r="E39" s="18">
        <f t="shared" si="0"/>
        <v>0</v>
      </c>
      <c r="F39" s="17">
        <f t="shared" si="1"/>
        <v>0</v>
      </c>
      <c r="G39" s="19">
        <f t="shared" si="2"/>
        <v>0</v>
      </c>
    </row>
    <row r="40" spans="2:7" x14ac:dyDescent="0.2">
      <c r="B40" s="9">
        <v>2047</v>
      </c>
      <c r="C40" s="16"/>
      <c r="D40" s="17">
        <f t="shared" si="3"/>
        <v>0</v>
      </c>
      <c r="E40" s="18">
        <f t="shared" si="0"/>
        <v>0</v>
      </c>
      <c r="F40" s="17">
        <f t="shared" si="1"/>
        <v>0</v>
      </c>
      <c r="G40" s="19">
        <f t="shared" si="2"/>
        <v>0</v>
      </c>
    </row>
    <row r="41" spans="2:7" x14ac:dyDescent="0.2">
      <c r="B41" s="9">
        <v>2048</v>
      </c>
      <c r="C41" s="16"/>
      <c r="D41" s="17">
        <f t="shared" si="3"/>
        <v>0</v>
      </c>
      <c r="E41" s="18">
        <f t="shared" si="0"/>
        <v>0</v>
      </c>
      <c r="F41" s="17">
        <f t="shared" si="1"/>
        <v>0</v>
      </c>
      <c r="G41" s="19">
        <f t="shared" si="2"/>
        <v>0</v>
      </c>
    </row>
    <row r="42" spans="2:7" x14ac:dyDescent="0.2">
      <c r="B42" s="9">
        <v>2049</v>
      </c>
      <c r="C42" s="16"/>
      <c r="D42" s="17">
        <f t="shared" si="3"/>
        <v>0</v>
      </c>
      <c r="E42" s="18">
        <f t="shared" si="0"/>
        <v>0</v>
      </c>
      <c r="F42" s="17">
        <f t="shared" si="1"/>
        <v>0</v>
      </c>
      <c r="G42" s="19">
        <f t="shared" si="2"/>
        <v>0</v>
      </c>
    </row>
    <row r="43" spans="2:7" x14ac:dyDescent="0.2">
      <c r="B43" s="10">
        <v>2050</v>
      </c>
      <c r="C43" s="20"/>
      <c r="D43" s="21">
        <f t="shared" si="3"/>
        <v>0</v>
      </c>
      <c r="E43" s="22">
        <f t="shared" si="0"/>
        <v>0</v>
      </c>
      <c r="F43" s="21">
        <f t="shared" si="1"/>
        <v>0</v>
      </c>
      <c r="G43" s="23">
        <f t="shared" si="2"/>
        <v>0</v>
      </c>
    </row>
    <row r="53" spans="1:4" ht="15" x14ac:dyDescent="0.25">
      <c r="A53" s="24" t="s">
        <v>0</v>
      </c>
    </row>
    <row r="54" spans="1:4" x14ac:dyDescent="0.2">
      <c r="A54" s="7" t="s">
        <v>17</v>
      </c>
      <c r="B54" s="7" t="s">
        <v>18</v>
      </c>
      <c r="C54" s="7" t="s">
        <v>0</v>
      </c>
      <c r="D54" s="7" t="s">
        <v>19</v>
      </c>
    </row>
    <row r="55" spans="1:4" x14ac:dyDescent="0.2">
      <c r="A55" s="8">
        <v>1</v>
      </c>
      <c r="B55" s="11">
        <v>2020</v>
      </c>
      <c r="C55" s="15">
        <v>5.0000000000000001E-3</v>
      </c>
      <c r="D55" s="14" cm="1">
        <f t="array" ref="D55">VLOOKUP(SteuerJahr,B55:C64,2)</f>
        <v>5.0000000000000001E-3</v>
      </c>
    </row>
    <row r="56" spans="1:4" x14ac:dyDescent="0.2">
      <c r="A56" s="9">
        <v>2</v>
      </c>
      <c r="B56" s="12"/>
      <c r="C56" s="9"/>
    </row>
    <row r="57" spans="1:4" x14ac:dyDescent="0.2">
      <c r="A57" s="9">
        <v>3</v>
      </c>
      <c r="B57" s="12"/>
      <c r="C57" s="9"/>
    </row>
    <row r="58" spans="1:4" x14ac:dyDescent="0.2">
      <c r="A58" s="9">
        <v>4</v>
      </c>
      <c r="B58" s="12"/>
      <c r="C58" s="9"/>
    </row>
    <row r="59" spans="1:4" x14ac:dyDescent="0.2">
      <c r="A59" s="9">
        <v>5</v>
      </c>
      <c r="B59" s="12"/>
      <c r="C59" s="9"/>
    </row>
    <row r="60" spans="1:4" x14ac:dyDescent="0.2">
      <c r="A60" s="9">
        <v>6</v>
      </c>
      <c r="B60" s="12"/>
      <c r="C60" s="9"/>
    </row>
    <row r="61" spans="1:4" x14ac:dyDescent="0.2">
      <c r="A61" s="9">
        <v>7</v>
      </c>
      <c r="B61" s="12"/>
      <c r="C61" s="9"/>
    </row>
    <row r="62" spans="1:4" x14ac:dyDescent="0.2">
      <c r="A62" s="9">
        <v>8</v>
      </c>
      <c r="B62" s="12"/>
      <c r="C62" s="9"/>
    </row>
    <row r="63" spans="1:4" x14ac:dyDescent="0.2">
      <c r="A63" s="9">
        <v>9</v>
      </c>
      <c r="B63" s="12"/>
      <c r="C63" s="9"/>
    </row>
    <row r="64" spans="1:4" x14ac:dyDescent="0.2">
      <c r="A64" s="10">
        <v>10</v>
      </c>
      <c r="B64" s="13"/>
      <c r="C64" s="10"/>
    </row>
  </sheetData>
  <hyperlinks>
    <hyperlink ref="B1" r:id="rId1" xr:uid="{CDCD8A75-E2C3-4F8F-9036-7DFF22666F76}"/>
  </hyperlinks>
  <pageMargins left="0.34251968503937008" right="0.39370078740157483" top="1.1811023622047245" bottom="0.59055118110236227" header="0.20472440944881892" footer="0.31496062992125984"/>
  <pageSetup paperSize="9" orientation="portrait" r:id="rId2"/>
  <headerFooter scaleWithDoc="0">
    <oddHeader>&amp;L&amp;G</oddHeader>
    <oddFooter>&amp;L&amp;7   &amp;C&amp;7   &amp;R&amp;7&amp;P/&amp;N</oddFooter>
  </headerFooter>
  <ignoredErrors>
    <ignoredError sqref="D13:D14 D15:D17 D24:D26 D19:D23" formulaRange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085C-2986-41DC-BADA-07C300421634}">
  <dimension ref="A1:E7"/>
  <sheetViews>
    <sheetView workbookViewId="0">
      <selection activeCell="C8" sqref="C8"/>
    </sheetView>
  </sheetViews>
  <sheetFormatPr baseColWidth="10" defaultRowHeight="14.25" x14ac:dyDescent="0.2"/>
  <cols>
    <col min="2" max="4" width="100.625" customWidth="1"/>
  </cols>
  <sheetData>
    <row r="1" spans="1:5" x14ac:dyDescent="0.2">
      <c r="A1" s="7" t="s">
        <v>27</v>
      </c>
      <c r="B1" s="7" t="s">
        <v>28</v>
      </c>
      <c r="C1" s="7" t="s">
        <v>29</v>
      </c>
      <c r="D1" s="7" t="s">
        <v>19</v>
      </c>
    </row>
    <row r="2" spans="1:5" x14ac:dyDescent="0.2">
      <c r="A2" t="s">
        <v>34</v>
      </c>
      <c r="B2" s="28" t="s">
        <v>26</v>
      </c>
      <c r="C2" t="s">
        <v>31</v>
      </c>
      <c r="D2" t="str">
        <f t="shared" ref="D2:D7" si="0">IF(Sprache="d",B2,C2)</f>
        <v>3 Autres prestations (assurances étrangères, rentes viagères selon le CO et rentes issues de contrats d’entretien viager)</v>
      </c>
      <c r="E2" t="s">
        <v>34</v>
      </c>
    </row>
    <row r="3" spans="1:5" x14ac:dyDescent="0.2">
      <c r="A3" t="s">
        <v>35</v>
      </c>
      <c r="B3" t="s">
        <v>39</v>
      </c>
      <c r="C3" t="s">
        <v>40</v>
      </c>
      <c r="D3" t="str">
        <f t="shared" si="0"/>
        <v>Année fiscale</v>
      </c>
      <c r="E3" t="s">
        <v>35</v>
      </c>
    </row>
    <row r="4" spans="1:5" x14ac:dyDescent="0.2">
      <c r="A4" t="s">
        <v>36</v>
      </c>
      <c r="B4" t="s">
        <v>42</v>
      </c>
      <c r="C4" t="s">
        <v>43</v>
      </c>
      <c r="D4" t="str">
        <f t="shared" si="0"/>
        <v>Versement annuel en CHF</v>
      </c>
      <c r="E4" t="s">
        <v>36</v>
      </c>
    </row>
    <row r="5" spans="1:5" x14ac:dyDescent="0.2">
      <c r="A5" t="s">
        <v>37</v>
      </c>
      <c r="B5" t="s">
        <v>10</v>
      </c>
      <c r="C5" t="s">
        <v>32</v>
      </c>
      <c r="D5" t="str">
        <f t="shared" si="0"/>
        <v>Part de revenus</v>
      </c>
      <c r="E5" t="s">
        <v>37</v>
      </c>
    </row>
    <row r="6" spans="1:5" x14ac:dyDescent="0.2">
      <c r="A6" t="s">
        <v>38</v>
      </c>
      <c r="B6" t="s">
        <v>16</v>
      </c>
      <c r="C6" t="s">
        <v>33</v>
      </c>
      <c r="D6" t="str">
        <f t="shared" si="0"/>
        <v>Part de revenus imposable:</v>
      </c>
      <c r="E6" t="s">
        <v>38</v>
      </c>
    </row>
    <row r="7" spans="1:5" x14ac:dyDescent="0.2">
      <c r="A7" t="s">
        <v>41</v>
      </c>
      <c r="B7" t="s">
        <v>44</v>
      </c>
      <c r="C7" t="s">
        <v>45</v>
      </c>
      <c r="D7" t="str">
        <f t="shared" si="0"/>
        <v>(a déclarer dans la déclaration d’impôt)</v>
      </c>
      <c r="E7" t="s">
        <v>41</v>
      </c>
    </row>
  </sheetData>
  <phoneticPr fontId="2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12</vt:i4>
      </vt:variant>
    </vt:vector>
  </HeadingPairs>
  <TitlesOfParts>
    <vt:vector size="16" baseType="lpstr">
      <vt:lpstr>Ertragsanteil Leibrente</vt:lpstr>
      <vt:lpstr>Berechnung</vt:lpstr>
      <vt:lpstr>Grundlagen</vt:lpstr>
      <vt:lpstr>Texte</vt:lpstr>
      <vt:lpstr>Ausgangs_Jahr</vt:lpstr>
      <vt:lpstr>DbsRendite</vt:lpstr>
      <vt:lpstr>Ertrags_Anteil</vt:lpstr>
      <vt:lpstr>Sprache</vt:lpstr>
      <vt:lpstr>SteuerJahr</vt:lpstr>
      <vt:lpstr>T_001</vt:lpstr>
      <vt:lpstr>T_002</vt:lpstr>
      <vt:lpstr>T_003</vt:lpstr>
      <vt:lpstr>T_004</vt:lpstr>
      <vt:lpstr>T_005</vt:lpstr>
      <vt:lpstr>T_006</vt:lpstr>
      <vt:lpstr>Zuschlag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Burgunder Fritz, FIN-SV-GB-R-K</dc:creator>
  <dc:description>V01-2020-02-06</dc:description>
  <cp:lastModifiedBy>Gruny Robert, FIN-SV-GB-R-K</cp:lastModifiedBy>
  <cp:lastPrinted>2024-12-05T12:39:12Z</cp:lastPrinted>
  <dcterms:created xsi:type="dcterms:W3CDTF">2017-01-27T10:03:10Z</dcterms:created>
  <dcterms:modified xsi:type="dcterms:W3CDTF">2026-01-20T08:15:05Z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2024-11-15T16:07:35Z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bb3ca232-b43c-46fa-9bc4-a6416578e0d3</vt:lpwstr>
  </property>
  <property fmtid="{D5CDD505-2E9C-101B-9397-08002B2CF9AE}" pid="8" name="MSIP_Label_74fdd986-87d9-48c6-acda-407b1ab5fef0_ContentBits">
    <vt:lpwstr>0</vt:lpwstr>
  </property>
</Properties>
</file>