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2qa-cfs-usr2.fin.be.ch\usr2\UserHomes\fdnj\Z_Systems\RedirectedFolders\Desktop\TaxInfo Phonemos\Anhänge Upload Phonemos\"/>
    </mc:Choice>
  </mc:AlternateContent>
  <workbookProtection workbookAlgorithmName="SHA-512" workbookHashValue="Vi4X9khJ7fg71alJbV0gDsxPgeOV+KKyHiWyjxn/ydfk4xds9St7F4CiedE9pm1yWRTQ1uX8YsmpdBSOQ2AKmQ==" workbookSaltValue="Y+6+p2IqKgmpPEMt2PqEwQ==" workbookSpinCount="100000" lockStructure="1"/>
  <bookViews>
    <workbookView xWindow="0" yWindow="0" windowWidth="19200" windowHeight="6345"/>
  </bookViews>
  <sheets>
    <sheet name="Pauschalspesensimulator" sheetId="7" r:id="rId1"/>
    <sheet name="Leitdaten" sheetId="4" state="hidden" r:id="rId2"/>
    <sheet name="Berechnung" sheetId="5" state="hidden" r:id="rId3"/>
  </sheets>
  <definedNames>
    <definedName name="GegenrPS_Max">Leitdaten!$C$61</definedName>
    <definedName name="Jahr" localSheetId="0">Pauschalspesensimulator!$C$1</definedName>
    <definedName name="Jahr">Pauschalspesensimulator!$C$1</definedName>
    <definedName name="KmKosten">Leitdaten!$C$21</definedName>
    <definedName name="MaxAArbTag">Leitdaten!$C$5</definedName>
    <definedName name="MaxKlspBetr">Leitdaten!$C$13</definedName>
    <definedName name="MaxTag">Leitdaten!$C$29</definedName>
    <definedName name="MinPauschal">Leitdaten!$C$103</definedName>
    <definedName name="MinPsBer">Leitdaten!$C$95</definedName>
    <definedName name="PS_Max">Leitdaten!$C$53</definedName>
    <definedName name="Teilmenge_1">Leitdaten!$D$73</definedName>
    <definedName name="Teilmenge_2">Leitdaten!$D$80</definedName>
    <definedName name="Teilmenge1">Leitdaten!$E$73</definedName>
    <definedName name="Teilmenge2">Leitdaten!$E$80</definedName>
    <definedName name="Teilmenge3">Leitdaten!$E$87</definedName>
    <definedName name="ZusMax">Leitdaten!$C$45</definedName>
    <definedName name="ZusMte">Leitdaten!$C$37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3" i="4" l="1"/>
  <c r="C95" i="4" l="1"/>
  <c r="C5" i="4" l="1"/>
  <c r="C21" i="4"/>
  <c r="C13" i="4"/>
  <c r="C30" i="7" l="1"/>
  <c r="C32" i="7"/>
  <c r="C37" i="4" l="1"/>
  <c r="C61" i="4"/>
  <c r="E87" i="4" l="1"/>
  <c r="E16" i="5" l="1"/>
  <c r="E11" i="5"/>
  <c r="E26" i="5"/>
  <c r="E21" i="5"/>
  <c r="B15" i="5"/>
  <c r="B20" i="5"/>
  <c r="B10" i="5"/>
  <c r="B5" i="5"/>
  <c r="B25" i="5"/>
  <c r="D87" i="4"/>
  <c r="E80" i="4"/>
  <c r="E73" i="4"/>
  <c r="D80" i="4"/>
  <c r="D73" i="4"/>
  <c r="C53" i="4"/>
  <c r="C45" i="4"/>
  <c r="C29" i="4"/>
  <c r="D10" i="5" l="1"/>
  <c r="C31" i="7"/>
  <c r="D20" i="5"/>
  <c r="C20" i="5"/>
  <c r="C15" i="5"/>
  <c r="D15" i="5"/>
  <c r="D25" i="5"/>
  <c r="C25" i="5"/>
  <c r="C10" i="5"/>
  <c r="C5" i="5"/>
  <c r="D5" i="5"/>
  <c r="D4" i="5"/>
  <c r="D21" i="5"/>
  <c r="D16" i="5"/>
  <c r="D11" i="5"/>
  <c r="D26" i="5"/>
  <c r="C26" i="5"/>
  <c r="C11" i="5"/>
  <c r="C6" i="5"/>
  <c r="C16" i="5"/>
  <c r="C21" i="5"/>
  <c r="C4" i="5"/>
  <c r="C29" i="7"/>
  <c r="C28" i="7" l="1"/>
  <c r="D12" i="5"/>
  <c r="C12" i="5"/>
  <c r="D22" i="5"/>
  <c r="C7" i="5"/>
  <c r="D17" i="5"/>
  <c r="D7" i="5"/>
  <c r="C22" i="5"/>
  <c r="D27" i="5"/>
  <c r="E15" i="5" l="1"/>
  <c r="E17" i="5" s="1"/>
  <c r="E10" i="5"/>
  <c r="E12" i="5" s="1"/>
  <c r="F12" i="5" s="1"/>
  <c r="E25" i="5"/>
  <c r="E27" i="5" s="1"/>
  <c r="E20" i="5"/>
  <c r="E22" i="5" s="1"/>
  <c r="F22" i="5" s="1"/>
  <c r="C17" i="5"/>
  <c r="E5" i="5"/>
  <c r="C27" i="5"/>
  <c r="G12" i="5" l="1"/>
  <c r="G22" i="5"/>
  <c r="F17" i="5"/>
  <c r="F25" i="5"/>
  <c r="F10" i="5"/>
  <c r="F27" i="5"/>
  <c r="F15" i="5"/>
  <c r="F20" i="5"/>
  <c r="E7" i="5"/>
  <c r="F7" i="5" s="1"/>
  <c r="C35" i="7" s="1"/>
  <c r="F5" i="5"/>
  <c r="G27" i="5" l="1"/>
  <c r="G17" i="5"/>
  <c r="G7" i="5"/>
  <c r="C36" i="7"/>
  <c r="C38" i="7" s="1"/>
  <c r="C40" i="7" l="1"/>
  <c r="C16" i="7" s="1"/>
  <c r="C17" i="7" s="1"/>
</calcChain>
</file>

<file path=xl/sharedStrings.xml><?xml version="1.0" encoding="utf-8"?>
<sst xmlns="http://schemas.openxmlformats.org/spreadsheetml/2006/main" count="137" uniqueCount="79">
  <si>
    <t>Funktion 1</t>
  </si>
  <si>
    <t>Funktion 2</t>
  </si>
  <si>
    <t>Funktion 3</t>
  </si>
  <si>
    <t>Funktion 4</t>
  </si>
  <si>
    <t>Ziffer</t>
  </si>
  <si>
    <t>Funktion 5</t>
  </si>
  <si>
    <t xml:space="preserve">  Formel für maximale auswärtige Arbeitstage (max. 20 pro Monat)</t>
  </si>
  <si>
    <t xml:space="preserve">  Anzahl Kilometer im Ortsrayon (CHF 0.7/km)</t>
  </si>
  <si>
    <t>Teilmengen</t>
  </si>
  <si>
    <t>Maximale auswärtige Arbeitstage pro Monat</t>
  </si>
  <si>
    <t>Jahr</t>
  </si>
  <si>
    <t>Anzahl</t>
  </si>
  <si>
    <t>Jahr:</t>
  </si>
  <si>
    <t>MaxAArbTag</t>
  </si>
  <si>
    <t>Kilomekterkosten Ortsrayon</t>
  </si>
  <si>
    <t>KmKosten</t>
  </si>
  <si>
    <t>Potentieller Zuschlag pro Monat</t>
  </si>
  <si>
    <t xml:space="preserve">Maximal anerkannter Lohn-Zuschlag pro Monat </t>
  </si>
  <si>
    <t>ZusMte</t>
  </si>
  <si>
    <t>ZusMax</t>
  </si>
  <si>
    <t>Lohnteilmengen</t>
  </si>
  <si>
    <t>Teilmenge 1</t>
  </si>
  <si>
    <t>Teilmenge 2</t>
  </si>
  <si>
    <t>Betrag CHF</t>
  </si>
  <si>
    <t>in %</t>
  </si>
  <si>
    <t>PS_Max</t>
  </si>
  <si>
    <t>Teilmenge 3</t>
  </si>
  <si>
    <t>Satz</t>
  </si>
  <si>
    <t>Teilmenge_1</t>
  </si>
  <si>
    <t>Teilmenge_2</t>
  </si>
  <si>
    <t>Teilmenge_3</t>
  </si>
  <si>
    <t>Teilmenge1</t>
  </si>
  <si>
    <t>Teilmenge2</t>
  </si>
  <si>
    <t>Teilmenge3</t>
  </si>
  <si>
    <t>Bruttogehalt</t>
  </si>
  <si>
    <t>SummeJahr</t>
  </si>
  <si>
    <t>SummeMte</t>
  </si>
  <si>
    <t>Mindestgehalt für Pauschalberechnung</t>
  </si>
  <si>
    <t>MinPsBer</t>
  </si>
  <si>
    <t>Summen</t>
  </si>
  <si>
    <t>Variante 1a und 1b</t>
  </si>
  <si>
    <t>Gegenrechnung max. Prozentsatz vom Lohn für Pauschalspesen</t>
  </si>
  <si>
    <t>GegenrPS_Max</t>
  </si>
  <si>
    <t>Variante 2 und 3</t>
  </si>
  <si>
    <t xml:space="preserve">  Formel für maximalen Spesenbetrag von CHF 100 pro Tag</t>
  </si>
  <si>
    <t>Grundbetrag Spesen (Anzahl Tage x Anzahl Kleinspesenereignisse x Höhe durchschnittl. Kleinspesen)</t>
  </si>
  <si>
    <t>Berechnung "Neue Praxis</t>
  </si>
  <si>
    <t>Gegenrechnung mit dem Bruttolohn, wobei die PS max. 4% des Bruttojahresgehalt sollen. Für Lohnbestandteile über CHF 300k beträgt der Satz 3%</t>
  </si>
  <si>
    <t>Berechnung rot markierte Bereiche nur intern, wird vor Publikation ausgeblendet):</t>
  </si>
  <si>
    <t>Maximaler durchschnittlicher Kleinspesenbetrag</t>
  </si>
  <si>
    <t xml:space="preserve">  Formel für maximalen durchschnittlichen Kleinspesenbetrag pro Ereignis</t>
  </si>
  <si>
    <t>MaxKlspBetr</t>
  </si>
  <si>
    <t>Maximalbetrag für Pauschalspesen pro Jahr im Kanton Bern</t>
  </si>
  <si>
    <t>Maximaler Pauschalspesenbetrag Tag</t>
  </si>
  <si>
    <t>MaxTag</t>
  </si>
  <si>
    <t xml:space="preserve"> 5% vom Bruttojahresgehalt </t>
  </si>
  <si>
    <t xml:space="preserve">  Kürzung der Pauschalspesen auf max. 5% vom Bruttojahresgehalt </t>
  </si>
  <si>
    <t>Maximalbetrag für Pauschalspesen im Kanton Bern (CHF 24'000 pro Jahr, CHF 2'000 pro Monat)</t>
  </si>
  <si>
    <t>Effektiv anerkannter Pauschalspsenbetrag pro Jahr je Funktion gerudet auf den nächsten Hunderter</t>
  </si>
  <si>
    <t>Simulateur de frais forfaitaires Canton de Berne</t>
  </si>
  <si>
    <t>Par mois, nombre de jours d'activité à des fins de représentation à l'externe et entraînant des occasions de faibles débours (si 10-12 jours ; écrire 11)</t>
  </si>
  <si>
    <t xml:space="preserve">Nombre d'occasions de faibles débours par jour à l'externe (pour 2-3 occasions ; écrire 2.5) </t>
  </si>
  <si>
    <t>Montant moyen des occasions de faibles débours (jusqu'à 50 CHF)</t>
  </si>
  <si>
    <t>Le collaborateur ou la collaboratrice dispose-t-il ou elle d'un véhicule d’entreprise ou perçoit-il ou elle une indemnité forfaitaire pour l'utilisation professionnelle de son véhicule privé ?</t>
  </si>
  <si>
    <r>
      <t xml:space="preserve">Si </t>
    </r>
    <r>
      <rPr>
        <b/>
        <sz val="11"/>
        <color theme="1"/>
        <rFont val="Arial"/>
        <family val="2"/>
      </rPr>
      <t>non</t>
    </r>
    <r>
      <rPr>
        <sz val="11"/>
        <color theme="1"/>
        <rFont val="Arial"/>
        <family val="2"/>
      </rPr>
      <t xml:space="preserve"> : combien de kilomètres sont parcourus par mois avec le véhicule privé dans un </t>
    </r>
    <r>
      <rPr>
        <u/>
        <sz val="11"/>
        <color theme="1"/>
        <rFont val="Arial"/>
        <family val="2"/>
      </rPr>
      <t>rayon de 30 km autour de l’entreprise</t>
    </r>
    <r>
      <rPr>
        <sz val="11"/>
        <color theme="1"/>
        <rFont val="Arial"/>
        <family val="2"/>
      </rPr>
      <t xml:space="preserve"> ?</t>
    </r>
  </si>
  <si>
    <t>Allocations forfaitaires pour frais demandées par l'entreprise (par ans)</t>
  </si>
  <si>
    <t>Par mois</t>
  </si>
  <si>
    <t>Remarques concernant le calcul des allocations forfaitaires pour frais</t>
  </si>
  <si>
    <t>De manière générale, on part du principe que les frais sont plus élevés lorsque les occasions de faibles débours et les jours de travail à l'extérieur sont plus nombreux :</t>
  </si>
  <si>
    <t xml:space="preserve">  - Le calcul prend en compte au maximum 20 jours de travail à l'extérieur par mois (20*12=240 jours de travail)</t>
  </si>
  <si>
    <t xml:space="preserve">  - Pour le calcul, un maximum de 100 CHF de frais forfaitaires (sans km dans le rayon local) est accepté par jour de travail à l'extérieur</t>
  </si>
  <si>
    <t>Salaire moyen brut de cette fonction selon le chiffre 8 du certificat de salaire</t>
  </si>
  <si>
    <t xml:space="preserve">  - Le montant maximal accordé par le canton de Berne pour les frais forfaitaires est de 2000 CHF/mois ; 24 000 CHF/an</t>
  </si>
  <si>
    <t>Sur la base des indications ci-dessus, l'Intendance des impôts du canton de Berne approuvera vraisemblablement les allocations forfaitaires pour frais suivantes (par ans)</t>
  </si>
  <si>
    <t xml:space="preserve">Veuillez remplir toutes les donnéees dans les cases grises et vérifier pour chaque fonction si les frais forfaitaires demandés pourront vraisemblablement être accordées. </t>
  </si>
  <si>
    <r>
      <t xml:space="preserve">Vos données </t>
    </r>
    <r>
      <rPr>
        <b/>
        <sz val="11"/>
        <color rgb="FFFF0000"/>
        <rFont val="Arial"/>
        <family val="2"/>
      </rPr>
      <t>selon la liste à soumettre</t>
    </r>
  </si>
  <si>
    <t>oui</t>
  </si>
  <si>
    <t>Pauschalspesen ohne Prüfung</t>
  </si>
  <si>
    <t xml:space="preserve">  - Si les frais de représentation forfaitaires dépassent 6 000 CHF par an, ils ne doivent pas dépasser 5 % du salaire brut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</si>
</sst>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_ * #,##0_ ;_ * \-#,##0_ ;_ * &quot;-&quot;?_ ;_ @_ "/>
  </numFmts>
  <fonts count="1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i/>
      <sz val="9"/>
      <color theme="1"/>
      <name val="Arial"/>
      <family val="2"/>
    </font>
    <font>
      <sz val="11"/>
      <color rgb="FF3F3F76"/>
      <name val="Arial"/>
      <family val="2"/>
    </font>
    <font>
      <sz val="11"/>
      <name val="Arial"/>
      <family val="2"/>
    </font>
    <font>
      <b/>
      <sz val="10.5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0.5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theme="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3" borderId="1" applyNumberFormat="0" applyAlignment="0" applyProtection="0"/>
    <xf numFmtId="37" fontId="6" fillId="0" borderId="0"/>
  </cellStyleXfs>
  <cellXfs count="57">
    <xf numFmtId="0" fontId="0" fillId="0" borderId="0" xfId="0"/>
    <xf numFmtId="0" fontId="2" fillId="0" borderId="0" xfId="0" applyFont="1"/>
    <xf numFmtId="0" fontId="4" fillId="0" borderId="0" xfId="0" applyFont="1"/>
    <xf numFmtId="164" fontId="0" fillId="0" borderId="0" xfId="1" applyNumberFormat="1" applyFont="1"/>
    <xf numFmtId="0" fontId="0" fillId="0" borderId="0" xfId="0" applyAlignment="1">
      <alignment wrapText="1"/>
    </xf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right"/>
    </xf>
    <xf numFmtId="0" fontId="4" fillId="2" borderId="0" xfId="0" applyFont="1" applyFill="1"/>
    <xf numFmtId="164" fontId="4" fillId="2" borderId="0" xfId="1" applyNumberFormat="1" applyFont="1" applyFill="1"/>
    <xf numFmtId="165" fontId="4" fillId="2" borderId="0" xfId="0" applyNumberFormat="1" applyFont="1" applyFill="1"/>
    <xf numFmtId="1" fontId="0" fillId="2" borderId="0" xfId="0" applyNumberFormat="1" applyFill="1"/>
    <xf numFmtId="0" fontId="0" fillId="4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5" fillId="3" borderId="1" xfId="3"/>
    <xf numFmtId="4" fontId="0" fillId="0" borderId="3" xfId="0" applyNumberFormat="1" applyBorder="1"/>
    <xf numFmtId="4" fontId="0" fillId="0" borderId="2" xfId="0" applyNumberFormat="1" applyBorder="1"/>
    <xf numFmtId="3" fontId="0" fillId="0" borderId="3" xfId="0" applyNumberFormat="1" applyBorder="1"/>
    <xf numFmtId="3" fontId="0" fillId="0" borderId="2" xfId="0" applyNumberFormat="1" applyBorder="1"/>
    <xf numFmtId="10" fontId="0" fillId="0" borderId="3" xfId="2" applyNumberFormat="1" applyFont="1" applyBorder="1"/>
    <xf numFmtId="10" fontId="0" fillId="0" borderId="2" xfId="2" applyNumberFormat="1" applyFont="1" applyBorder="1"/>
    <xf numFmtId="37" fontId="7" fillId="4" borderId="2" xfId="4" applyFont="1" applyFill="1" applyBorder="1"/>
    <xf numFmtId="0" fontId="8" fillId="0" borderId="0" xfId="0" applyFont="1"/>
    <xf numFmtId="0" fontId="8" fillId="4" borderId="2" xfId="0" applyFont="1" applyFill="1" applyBorder="1"/>
    <xf numFmtId="37" fontId="9" fillId="0" borderId="6" xfId="4" applyFont="1" applyFill="1" applyBorder="1"/>
    <xf numFmtId="164" fontId="8" fillId="0" borderId="6" xfId="1" applyNumberFormat="1" applyFont="1" applyBorder="1"/>
    <xf numFmtId="0" fontId="8" fillId="0" borderId="6" xfId="0" applyFont="1" applyBorder="1"/>
    <xf numFmtId="37" fontId="9" fillId="0" borderId="7" xfId="4" applyFont="1" applyFill="1" applyBorder="1"/>
    <xf numFmtId="164" fontId="8" fillId="0" borderId="7" xfId="1" applyNumberFormat="1" applyFont="1" applyBorder="1"/>
    <xf numFmtId="0" fontId="8" fillId="0" borderId="7" xfId="0" applyFont="1" applyBorder="1"/>
    <xf numFmtId="10" fontId="8" fillId="0" borderId="7" xfId="2" applyNumberFormat="1" applyFont="1" applyBorder="1"/>
    <xf numFmtId="37" fontId="7" fillId="0" borderId="2" xfId="4" applyFont="1" applyFill="1" applyBorder="1"/>
    <xf numFmtId="164" fontId="10" fillId="0" borderId="2" xfId="1" applyNumberFormat="1" applyFont="1" applyBorder="1"/>
    <xf numFmtId="164" fontId="10" fillId="0" borderId="2" xfId="0" applyNumberFormat="1" applyFont="1" applyBorder="1"/>
    <xf numFmtId="0" fontId="0" fillId="0" borderId="0" xfId="0" applyBorder="1"/>
    <xf numFmtId="9" fontId="0" fillId="0" borderId="3" xfId="2" applyFont="1" applyBorder="1"/>
    <xf numFmtId="9" fontId="0" fillId="0" borderId="2" xfId="2" applyFont="1" applyBorder="1"/>
    <xf numFmtId="0" fontId="10" fillId="0" borderId="0" xfId="0" applyFont="1"/>
    <xf numFmtId="0" fontId="6" fillId="2" borderId="0" xfId="0" applyFont="1" applyFill="1"/>
    <xf numFmtId="0" fontId="0" fillId="7" borderId="2" xfId="0" applyFill="1" applyBorder="1"/>
    <xf numFmtId="0" fontId="0" fillId="7" borderId="2" xfId="0" applyFill="1" applyBorder="1" applyAlignment="1">
      <alignment horizontal="right"/>
    </xf>
    <xf numFmtId="0" fontId="6" fillId="6" borderId="2" xfId="0" applyFont="1" applyFill="1" applyBorder="1"/>
    <xf numFmtId="164" fontId="0" fillId="6" borderId="2" xfId="1" applyNumberFormat="1" applyFont="1" applyFill="1" applyBorder="1" applyAlignment="1">
      <alignment horizontal="right"/>
    </xf>
    <xf numFmtId="0" fontId="2" fillId="5" borderId="2" xfId="0" applyFont="1" applyFill="1" applyBorder="1"/>
    <xf numFmtId="164" fontId="0" fillId="0" borderId="0" xfId="1" applyNumberFormat="1" applyFont="1" applyAlignment="1">
      <alignment wrapText="1"/>
    </xf>
    <xf numFmtId="0" fontId="0" fillId="8" borderId="2" xfId="0" applyFill="1" applyBorder="1" applyAlignment="1" applyProtection="1">
      <alignment horizontal="right"/>
      <protection locked="0"/>
    </xf>
    <xf numFmtId="164" fontId="0" fillId="8" borderId="2" xfId="1" applyNumberFormat="1" applyFont="1" applyFill="1" applyBorder="1" applyAlignment="1" applyProtection="1">
      <alignment horizontal="right"/>
      <protection locked="0"/>
    </xf>
    <xf numFmtId="164" fontId="2" fillId="8" borderId="2" xfId="1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2" fillId="0" borderId="2" xfId="0" applyFont="1" applyBorder="1" applyAlignment="1">
      <alignment vertical="center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wrapText="1"/>
    </xf>
    <xf numFmtId="0" fontId="12" fillId="6" borderId="2" xfId="0" applyFont="1" applyFill="1" applyBorder="1"/>
    <xf numFmtId="0" fontId="6" fillId="0" borderId="0" xfId="0" applyFont="1" applyAlignment="1">
      <alignment horizontal="left" wrapText="1"/>
    </xf>
  </cellXfs>
  <cellStyles count="5">
    <cellStyle name="Eingabe" xfId="3" builtinId="20"/>
    <cellStyle name="Komma" xfId="1" builtinId="3"/>
    <cellStyle name="Prozent" xfId="2" builtinId="5"/>
    <cellStyle name="Standard" xfId="0" builtinId="0"/>
    <cellStyle name="Standard_LIQ-BER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Steuerverwaltung">
      <a:dk1>
        <a:sysClr val="windowText" lastClr="000000"/>
      </a:dk1>
      <a:lt1>
        <a:sysClr val="window" lastClr="FFFFFF"/>
      </a:lt1>
      <a:dk2>
        <a:srgbClr val="5D91B4"/>
      </a:dk2>
      <a:lt2>
        <a:srgbClr val="CDC5AE"/>
      </a:lt2>
      <a:accent1>
        <a:srgbClr val="625A4D"/>
      </a:accent1>
      <a:accent2>
        <a:srgbClr val="9D8F6F"/>
      </a:accent2>
      <a:accent3>
        <a:srgbClr val="C6D4E1"/>
      </a:accent3>
      <a:accent4>
        <a:srgbClr val="6AB261"/>
      </a:accent4>
      <a:accent5>
        <a:srgbClr val="FAC873"/>
      </a:accent5>
      <a:accent6>
        <a:srgbClr val="EA161F"/>
      </a:accent6>
      <a:hlink>
        <a:srgbClr val="5D91B4"/>
      </a:hlink>
      <a:folHlink>
        <a:srgbClr val="9D8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1"/>
  <sheetViews>
    <sheetView tabSelected="1" topLeftCell="B2" zoomScale="115" zoomScaleNormal="115" workbookViewId="0">
      <selection activeCell="C15" sqref="C15"/>
    </sheetView>
  </sheetViews>
  <sheetFormatPr baseColWidth="10" defaultColWidth="18.875" defaultRowHeight="14.25" x14ac:dyDescent="0.2"/>
  <cols>
    <col min="1" max="1" width="7.375" hidden="1" customWidth="1"/>
    <col min="2" max="2" width="149.25" bestFit="1" customWidth="1"/>
    <col min="3" max="3" width="34.75" customWidth="1"/>
  </cols>
  <sheetData>
    <row r="1" spans="1:3" hidden="1" x14ac:dyDescent="0.2">
      <c r="B1" s="51" t="s">
        <v>12</v>
      </c>
      <c r="C1" s="17">
        <v>2024</v>
      </c>
    </row>
    <row r="3" spans="1:3" ht="71.25" x14ac:dyDescent="0.2">
      <c r="B3" s="53" t="s">
        <v>59</v>
      </c>
      <c r="C3" s="54" t="s">
        <v>74</v>
      </c>
    </row>
    <row r="4" spans="1:3" x14ac:dyDescent="0.2">
      <c r="A4" s="5" t="s">
        <v>4</v>
      </c>
    </row>
    <row r="5" spans="1:3" ht="15" x14ac:dyDescent="0.25">
      <c r="A5" s="5"/>
      <c r="B5" s="46" t="s">
        <v>75</v>
      </c>
      <c r="C5" s="46"/>
    </row>
    <row r="6" spans="1:3" x14ac:dyDescent="0.2">
      <c r="A6" s="5">
        <v>3</v>
      </c>
      <c r="B6" s="16" t="s">
        <v>60</v>
      </c>
      <c r="C6" s="48"/>
    </row>
    <row r="7" spans="1:3" x14ac:dyDescent="0.2">
      <c r="A7" s="5">
        <v>4</v>
      </c>
      <c r="B7" s="16" t="s">
        <v>61</v>
      </c>
      <c r="C7" s="48"/>
    </row>
    <row r="8" spans="1:3" x14ac:dyDescent="0.2">
      <c r="A8" s="5">
        <v>4.0999999999999996</v>
      </c>
      <c r="B8" s="16" t="s">
        <v>62</v>
      </c>
      <c r="C8" s="48"/>
    </row>
    <row r="9" spans="1:3" x14ac:dyDescent="0.2">
      <c r="A9" s="5"/>
      <c r="B9" s="42"/>
      <c r="C9" s="43"/>
    </row>
    <row r="10" spans="1:3" x14ac:dyDescent="0.2">
      <c r="A10" s="5">
        <v>5</v>
      </c>
      <c r="B10" s="16" t="s">
        <v>63</v>
      </c>
      <c r="C10" s="48" t="s">
        <v>76</v>
      </c>
    </row>
    <row r="11" spans="1:3" ht="15" x14ac:dyDescent="0.25">
      <c r="A11" s="5">
        <v>6</v>
      </c>
      <c r="B11" s="16" t="s">
        <v>64</v>
      </c>
      <c r="C11" s="48"/>
    </row>
    <row r="12" spans="1:3" x14ac:dyDescent="0.2">
      <c r="A12" s="5"/>
      <c r="B12" s="42"/>
      <c r="C12" s="43"/>
    </row>
    <row r="13" spans="1:3" x14ac:dyDescent="0.2">
      <c r="A13" s="5">
        <v>7</v>
      </c>
      <c r="B13" s="16" t="s">
        <v>71</v>
      </c>
      <c r="C13" s="49"/>
    </row>
    <row r="14" spans="1:3" x14ac:dyDescent="0.2">
      <c r="A14" s="5"/>
      <c r="B14" s="42"/>
      <c r="C14" s="43"/>
    </row>
    <row r="15" spans="1:3" ht="17.25" customHeight="1" x14ac:dyDescent="0.25">
      <c r="A15" s="6">
        <v>8</v>
      </c>
      <c r="B15" s="52" t="s">
        <v>65</v>
      </c>
      <c r="C15" s="50"/>
    </row>
    <row r="16" spans="1:3" x14ac:dyDescent="0.2">
      <c r="A16" s="5">
        <v>14</v>
      </c>
      <c r="B16" s="44" t="s">
        <v>73</v>
      </c>
      <c r="C16" s="45">
        <f>IF(C15&gt;C40,C40,C15)</f>
        <v>0</v>
      </c>
    </row>
    <row r="17" spans="1:3" x14ac:dyDescent="0.2">
      <c r="A17" s="5"/>
      <c r="B17" s="55" t="s">
        <v>66</v>
      </c>
      <c r="C17" s="45">
        <f>C16/12</f>
        <v>0</v>
      </c>
    </row>
    <row r="18" spans="1:3" x14ac:dyDescent="0.2">
      <c r="A18" s="5"/>
      <c r="C18" s="3"/>
    </row>
    <row r="19" spans="1:3" ht="15" x14ac:dyDescent="0.25">
      <c r="A19" s="5"/>
      <c r="B19" s="1" t="s">
        <v>67</v>
      </c>
      <c r="C19" s="47"/>
    </row>
    <row r="20" spans="1:3" x14ac:dyDescent="0.2">
      <c r="A20" s="5"/>
      <c r="B20" t="s">
        <v>68</v>
      </c>
      <c r="C20" s="3"/>
    </row>
    <row r="21" spans="1:3" x14ac:dyDescent="0.2">
      <c r="A21" s="5"/>
      <c r="B21" t="s">
        <v>69</v>
      </c>
      <c r="C21" s="3"/>
    </row>
    <row r="22" spans="1:3" x14ac:dyDescent="0.2">
      <c r="A22" s="5"/>
      <c r="B22" s="4" t="s">
        <v>70</v>
      </c>
      <c r="C22" s="3"/>
    </row>
    <row r="23" spans="1:3" x14ac:dyDescent="0.2">
      <c r="A23" s="5"/>
      <c r="B23" s="56" t="s">
        <v>78</v>
      </c>
      <c r="C23" s="56"/>
    </row>
    <row r="24" spans="1:3" x14ac:dyDescent="0.2">
      <c r="A24" s="5"/>
      <c r="B24" t="s">
        <v>72</v>
      </c>
      <c r="C24" s="3"/>
    </row>
    <row r="25" spans="1:3" x14ac:dyDescent="0.2">
      <c r="A25" s="5"/>
      <c r="C25" s="3"/>
    </row>
    <row r="26" spans="1:3" hidden="1" x14ac:dyDescent="0.2">
      <c r="A26" s="5"/>
    </row>
    <row r="27" spans="1:3" ht="15" hidden="1" x14ac:dyDescent="0.25">
      <c r="A27" s="5"/>
      <c r="B27" s="6" t="s">
        <v>48</v>
      </c>
      <c r="C27" s="5"/>
    </row>
    <row r="28" spans="1:3" hidden="1" x14ac:dyDescent="0.2">
      <c r="A28" s="7">
        <v>9</v>
      </c>
      <c r="B28" s="5" t="s">
        <v>45</v>
      </c>
      <c r="C28" s="5">
        <f>12*((C29*C31)+C32)</f>
        <v>0</v>
      </c>
    </row>
    <row r="29" spans="1:3" hidden="1" x14ac:dyDescent="0.2">
      <c r="A29" s="8">
        <v>3</v>
      </c>
      <c r="B29" s="8" t="s">
        <v>6</v>
      </c>
      <c r="C29" s="8">
        <f>IF(C6&gt;MaxAArbTag,MaxAArbTag,C6)</f>
        <v>0</v>
      </c>
    </row>
    <row r="30" spans="1:3" hidden="1" x14ac:dyDescent="0.2">
      <c r="A30" s="8"/>
      <c r="B30" s="8" t="s">
        <v>50</v>
      </c>
      <c r="C30" s="8">
        <f>IF(C8&gt;MaxKlspBetr,MaxKlspBetr,C8)</f>
        <v>0</v>
      </c>
    </row>
    <row r="31" spans="1:3" s="2" customFormat="1" ht="12" hidden="1" x14ac:dyDescent="0.2">
      <c r="A31" s="8">
        <v>4</v>
      </c>
      <c r="B31" s="8" t="s">
        <v>44</v>
      </c>
      <c r="C31" s="8">
        <f>IF(C7*C30&gt;MaxTag,MaxTag,C7*C30)</f>
        <v>0</v>
      </c>
    </row>
    <row r="32" spans="1:3" s="2" customFormat="1" ht="12" hidden="1" x14ac:dyDescent="0.2">
      <c r="A32" s="8">
        <v>6</v>
      </c>
      <c r="B32" s="8" t="s">
        <v>7</v>
      </c>
      <c r="C32" s="8">
        <f>IF(C10="ja",0,C11*KmKosten)</f>
        <v>0</v>
      </c>
    </row>
    <row r="33" spans="1:3" s="2" customFormat="1" ht="12" hidden="1" x14ac:dyDescent="0.2">
      <c r="A33" s="8"/>
      <c r="B33" s="8"/>
      <c r="C33" s="8"/>
    </row>
    <row r="34" spans="1:3" hidden="1" x14ac:dyDescent="0.2">
      <c r="A34" s="5">
        <v>11</v>
      </c>
      <c r="B34" s="5" t="s">
        <v>47</v>
      </c>
      <c r="C34" s="5"/>
    </row>
    <row r="35" spans="1:3" s="2" customFormat="1" ht="12" hidden="1" x14ac:dyDescent="0.2">
      <c r="A35" s="8"/>
      <c r="B35" s="8" t="s">
        <v>55</v>
      </c>
      <c r="C35" s="9">
        <f>MAX(Berechnung!F7,MinPauschal)</f>
        <v>6000</v>
      </c>
    </row>
    <row r="36" spans="1:3" s="2" customFormat="1" ht="12" hidden="1" x14ac:dyDescent="0.2">
      <c r="A36" s="8"/>
      <c r="B36" s="8" t="s">
        <v>56</v>
      </c>
      <c r="C36" s="10">
        <f>IF(C28&gt;C35,C35,C28)</f>
        <v>0</v>
      </c>
    </row>
    <row r="37" spans="1:3" hidden="1" x14ac:dyDescent="0.2">
      <c r="A37" s="5"/>
      <c r="B37" s="5"/>
      <c r="C37" s="5"/>
    </row>
    <row r="38" spans="1:3" hidden="1" x14ac:dyDescent="0.2">
      <c r="A38" s="5">
        <v>12</v>
      </c>
      <c r="B38" s="41" t="s">
        <v>57</v>
      </c>
      <c r="C38" s="11">
        <f>IF(C36&gt;PS_Max,PS_Max,C36)</f>
        <v>0</v>
      </c>
    </row>
    <row r="39" spans="1:3" hidden="1" x14ac:dyDescent="0.2">
      <c r="A39" s="5"/>
      <c r="B39" s="5"/>
      <c r="C39" s="5"/>
    </row>
    <row r="40" spans="1:3" hidden="1" x14ac:dyDescent="0.2">
      <c r="A40" s="5">
        <v>13</v>
      </c>
      <c r="B40" s="5" t="s">
        <v>58</v>
      </c>
      <c r="C40" s="11">
        <f>ROUND(C38,-2)</f>
        <v>0</v>
      </c>
    </row>
    <row r="41" spans="1:3" hidden="1" x14ac:dyDescent="0.2"/>
  </sheetData>
  <sheetProtection algorithmName="SHA-512" hashValue="1gOjzoPR5WF4z+LBKHEb/XEF0eWiPufLlKgudFI/FUGaDbb0Z4jjIxOEYVxdcmysKV/0mbePVTtFS6Spm9QExA==" saltValue="ZwgVY7wUnX5naQE/YWW4CQ==" spinCount="100000" sheet="1" objects="1" scenarios="1"/>
  <mergeCells count="1">
    <mergeCell ref="B23:C23"/>
  </mergeCells>
  <dataValidations count="1">
    <dataValidation type="list" allowBlank="1" showInputMessage="1" showErrorMessage="1" sqref="C10">
      <formula1>"oui,non"</formula1>
    </dataValidation>
  </dataValidations>
  <pageMargins left="0.7" right="0.7" top="0.78740157499999996" bottom="0.78740157499999996" header="0.3" footer="0.3"/>
  <pageSetup paperSize="8" scale="54" fitToHeight="0" orientation="portrait" r:id="rId1"/>
  <headerFooter>
    <oddHeader>&amp;L&amp;G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topLeftCell="A81" workbookViewId="0">
      <selection activeCell="C103" sqref="C103"/>
    </sheetView>
  </sheetViews>
  <sheetFormatPr baseColWidth="10" defaultRowHeight="14.25" x14ac:dyDescent="0.2"/>
  <cols>
    <col min="1" max="1" width="11" customWidth="1"/>
  </cols>
  <sheetData>
    <row r="1" spans="1:3" x14ac:dyDescent="0.2">
      <c r="A1" t="s">
        <v>40</v>
      </c>
    </row>
    <row r="3" spans="1:3" ht="15" x14ac:dyDescent="0.25">
      <c r="A3" s="1" t="s">
        <v>9</v>
      </c>
    </row>
    <row r="4" spans="1:3" x14ac:dyDescent="0.2">
      <c r="A4" s="12" t="s">
        <v>10</v>
      </c>
      <c r="B4" s="12" t="s">
        <v>11</v>
      </c>
      <c r="C4" s="12" t="s">
        <v>13</v>
      </c>
    </row>
    <row r="5" spans="1:3" x14ac:dyDescent="0.2">
      <c r="A5" s="13">
        <v>2022</v>
      </c>
      <c r="B5" s="13">
        <v>20</v>
      </c>
      <c r="C5" s="16">
        <f>VLOOKUP(Jahr,A5:B9,2)</f>
        <v>20</v>
      </c>
    </row>
    <row r="6" spans="1:3" x14ac:dyDescent="0.2">
      <c r="A6" s="14"/>
      <c r="B6" s="14"/>
    </row>
    <row r="7" spans="1:3" x14ac:dyDescent="0.2">
      <c r="A7" s="14"/>
      <c r="B7" s="14"/>
    </row>
    <row r="8" spans="1:3" x14ac:dyDescent="0.2">
      <c r="A8" s="14"/>
      <c r="B8" s="14"/>
    </row>
    <row r="9" spans="1:3" x14ac:dyDescent="0.2">
      <c r="A9" s="15"/>
      <c r="B9" s="15"/>
    </row>
    <row r="11" spans="1:3" ht="15" x14ac:dyDescent="0.25">
      <c r="A11" s="1" t="s">
        <v>49</v>
      </c>
    </row>
    <row r="12" spans="1:3" x14ac:dyDescent="0.2">
      <c r="A12" s="12" t="s">
        <v>10</v>
      </c>
      <c r="B12" s="12" t="s">
        <v>11</v>
      </c>
      <c r="C12" s="12" t="s">
        <v>51</v>
      </c>
    </row>
    <row r="13" spans="1:3" x14ac:dyDescent="0.2">
      <c r="A13" s="13">
        <v>2022</v>
      </c>
      <c r="B13" s="13">
        <v>50</v>
      </c>
      <c r="C13" s="16">
        <f>VLOOKUP(Jahr,A13:B17,2)</f>
        <v>50</v>
      </c>
    </row>
    <row r="14" spans="1:3" x14ac:dyDescent="0.2">
      <c r="A14" s="14"/>
      <c r="B14" s="14"/>
    </row>
    <row r="15" spans="1:3" x14ac:dyDescent="0.2">
      <c r="A15" s="14"/>
      <c r="B15" s="14"/>
    </row>
    <row r="16" spans="1:3" x14ac:dyDescent="0.2">
      <c r="A16" s="14"/>
      <c r="B16" s="14"/>
    </row>
    <row r="17" spans="1:3" x14ac:dyDescent="0.2">
      <c r="A17" s="15"/>
      <c r="B17" s="15"/>
    </row>
    <row r="19" spans="1:3" ht="15" x14ac:dyDescent="0.25">
      <c r="A19" s="1" t="s">
        <v>14</v>
      </c>
    </row>
    <row r="20" spans="1:3" x14ac:dyDescent="0.2">
      <c r="A20" s="12" t="s">
        <v>10</v>
      </c>
      <c r="B20" s="12" t="s">
        <v>23</v>
      </c>
      <c r="C20" s="12" t="s">
        <v>15</v>
      </c>
    </row>
    <row r="21" spans="1:3" x14ac:dyDescent="0.2">
      <c r="A21" s="13">
        <v>2022</v>
      </c>
      <c r="B21" s="18">
        <v>0.7</v>
      </c>
      <c r="C21" s="19">
        <f>VLOOKUP(Jahr,A21:B25,2)</f>
        <v>0.7</v>
      </c>
    </row>
    <row r="22" spans="1:3" x14ac:dyDescent="0.2">
      <c r="A22" s="14"/>
      <c r="B22" s="14"/>
    </row>
    <row r="23" spans="1:3" x14ac:dyDescent="0.2">
      <c r="A23" s="14"/>
      <c r="B23" s="14"/>
    </row>
    <row r="24" spans="1:3" x14ac:dyDescent="0.2">
      <c r="A24" s="14"/>
      <c r="B24" s="14"/>
    </row>
    <row r="25" spans="1:3" x14ac:dyDescent="0.2">
      <c r="A25" s="15"/>
      <c r="B25" s="15"/>
    </row>
    <row r="27" spans="1:3" ht="15" x14ac:dyDescent="0.25">
      <c r="A27" s="1" t="s">
        <v>53</v>
      </c>
    </row>
    <row r="28" spans="1:3" x14ac:dyDescent="0.2">
      <c r="A28" s="12" t="s">
        <v>10</v>
      </c>
      <c r="B28" s="12" t="s">
        <v>23</v>
      </c>
      <c r="C28" s="12" t="s">
        <v>54</v>
      </c>
    </row>
    <row r="29" spans="1:3" x14ac:dyDescent="0.2">
      <c r="A29" s="13">
        <v>2022</v>
      </c>
      <c r="B29" s="20">
        <v>100</v>
      </c>
      <c r="C29" s="21">
        <f>VLOOKUP(Jahr,A29:B33,2)</f>
        <v>100</v>
      </c>
    </row>
    <row r="30" spans="1:3" x14ac:dyDescent="0.2">
      <c r="A30" s="14"/>
      <c r="B30" s="14"/>
    </row>
    <row r="31" spans="1:3" x14ac:dyDescent="0.2">
      <c r="A31" s="14"/>
      <c r="B31" s="14"/>
    </row>
    <row r="32" spans="1:3" x14ac:dyDescent="0.2">
      <c r="A32" s="14"/>
      <c r="B32" s="14"/>
    </row>
    <row r="33" spans="1:3" x14ac:dyDescent="0.2">
      <c r="A33" s="15"/>
      <c r="B33" s="15"/>
    </row>
    <row r="35" spans="1:3" ht="15" x14ac:dyDescent="0.25">
      <c r="A35" s="1" t="s">
        <v>16</v>
      </c>
    </row>
    <row r="36" spans="1:3" x14ac:dyDescent="0.2">
      <c r="A36" s="12" t="s">
        <v>10</v>
      </c>
      <c r="B36" s="12" t="s">
        <v>24</v>
      </c>
      <c r="C36" s="12" t="s">
        <v>18</v>
      </c>
    </row>
    <row r="37" spans="1:3" x14ac:dyDescent="0.2">
      <c r="A37" s="13">
        <v>2022</v>
      </c>
      <c r="B37" s="22">
        <v>1E-3</v>
      </c>
      <c r="C37" s="23">
        <f>VLOOKUP(Jahr,A37:B41,2)</f>
        <v>1E-3</v>
      </c>
    </row>
    <row r="38" spans="1:3" x14ac:dyDescent="0.2">
      <c r="A38" s="14"/>
      <c r="B38" s="14"/>
    </row>
    <row r="39" spans="1:3" x14ac:dyDescent="0.2">
      <c r="A39" s="14"/>
      <c r="B39" s="14"/>
    </row>
    <row r="40" spans="1:3" x14ac:dyDescent="0.2">
      <c r="A40" s="14"/>
      <c r="B40" s="14"/>
    </row>
    <row r="41" spans="1:3" x14ac:dyDescent="0.2">
      <c r="A41" s="15"/>
      <c r="B41" s="15"/>
    </row>
    <row r="43" spans="1:3" ht="15" x14ac:dyDescent="0.25">
      <c r="A43" s="1" t="s">
        <v>17</v>
      </c>
    </row>
    <row r="44" spans="1:3" x14ac:dyDescent="0.2">
      <c r="A44" s="12" t="s">
        <v>10</v>
      </c>
      <c r="B44" s="12" t="s">
        <v>23</v>
      </c>
      <c r="C44" s="12" t="s">
        <v>19</v>
      </c>
    </row>
    <row r="45" spans="1:3" x14ac:dyDescent="0.2">
      <c r="A45" s="13">
        <v>2022</v>
      </c>
      <c r="B45" s="20">
        <v>300</v>
      </c>
      <c r="C45" s="21">
        <f>VLOOKUP(Jahr,A45:B49,2)</f>
        <v>300</v>
      </c>
    </row>
    <row r="46" spans="1:3" x14ac:dyDescent="0.2">
      <c r="A46" s="14"/>
      <c r="B46" s="14"/>
    </row>
    <row r="47" spans="1:3" x14ac:dyDescent="0.2">
      <c r="A47" s="14"/>
      <c r="B47" s="14"/>
    </row>
    <row r="48" spans="1:3" x14ac:dyDescent="0.2">
      <c r="A48" s="14"/>
      <c r="B48" s="14"/>
    </row>
    <row r="49" spans="1:3" x14ac:dyDescent="0.2">
      <c r="A49" s="15"/>
      <c r="B49" s="15"/>
    </row>
    <row r="51" spans="1:3" ht="15" x14ac:dyDescent="0.25">
      <c r="A51" s="1" t="s">
        <v>52</v>
      </c>
    </row>
    <row r="52" spans="1:3" x14ac:dyDescent="0.2">
      <c r="A52" s="12" t="s">
        <v>10</v>
      </c>
      <c r="B52" s="12" t="s">
        <v>11</v>
      </c>
      <c r="C52" s="12" t="s">
        <v>25</v>
      </c>
    </row>
    <row r="53" spans="1:3" x14ac:dyDescent="0.2">
      <c r="A53" s="13">
        <v>2022</v>
      </c>
      <c r="B53" s="20">
        <v>24000</v>
      </c>
      <c r="C53" s="21">
        <f>VLOOKUP(Jahr,A53:B57,2)</f>
        <v>24000</v>
      </c>
    </row>
    <row r="54" spans="1:3" x14ac:dyDescent="0.2">
      <c r="A54" s="14"/>
      <c r="B54" s="14"/>
    </row>
    <row r="55" spans="1:3" x14ac:dyDescent="0.2">
      <c r="A55" s="14"/>
      <c r="B55" s="14"/>
    </row>
    <row r="56" spans="1:3" x14ac:dyDescent="0.2">
      <c r="A56" s="14"/>
      <c r="B56" s="14"/>
    </row>
    <row r="57" spans="1:3" x14ac:dyDescent="0.2">
      <c r="A57" s="15"/>
      <c r="B57" s="15"/>
    </row>
    <row r="58" spans="1:3" x14ac:dyDescent="0.2">
      <c r="A58" s="37"/>
      <c r="B58" s="37"/>
    </row>
    <row r="59" spans="1:3" ht="15" x14ac:dyDescent="0.25">
      <c r="A59" s="1" t="s">
        <v>41</v>
      </c>
    </row>
    <row r="60" spans="1:3" x14ac:dyDescent="0.2">
      <c r="A60" s="12" t="s">
        <v>10</v>
      </c>
      <c r="B60" s="12" t="s">
        <v>11</v>
      </c>
      <c r="C60" s="12" t="s">
        <v>42</v>
      </c>
    </row>
    <row r="61" spans="1:3" x14ac:dyDescent="0.2">
      <c r="A61" s="13">
        <v>2022</v>
      </c>
      <c r="B61" s="38">
        <v>0.04</v>
      </c>
      <c r="C61" s="39">
        <f>VLOOKUP(Jahr,A61:B65,2)</f>
        <v>0.04</v>
      </c>
    </row>
    <row r="62" spans="1:3" x14ac:dyDescent="0.2">
      <c r="A62" s="14"/>
      <c r="B62" s="14"/>
    </row>
    <row r="63" spans="1:3" x14ac:dyDescent="0.2">
      <c r="A63" s="14"/>
      <c r="B63" s="14"/>
    </row>
    <row r="64" spans="1:3" x14ac:dyDescent="0.2">
      <c r="A64" s="14"/>
      <c r="B64" s="14"/>
    </row>
    <row r="65" spans="1:5" x14ac:dyDescent="0.2">
      <c r="A65" s="15"/>
      <c r="B65" s="15"/>
    </row>
    <row r="66" spans="1:5" x14ac:dyDescent="0.2">
      <c r="A66" s="37"/>
      <c r="B66" s="37"/>
    </row>
    <row r="67" spans="1:5" x14ac:dyDescent="0.2">
      <c r="A67" s="37"/>
      <c r="B67" s="37"/>
    </row>
    <row r="68" spans="1:5" x14ac:dyDescent="0.2">
      <c r="A68" s="37"/>
      <c r="B68" s="37"/>
    </row>
    <row r="69" spans="1:5" x14ac:dyDescent="0.2">
      <c r="A69" s="37" t="s">
        <v>43</v>
      </c>
      <c r="B69" s="37"/>
    </row>
    <row r="71" spans="1:5" ht="15" x14ac:dyDescent="0.25">
      <c r="A71" s="1" t="s">
        <v>20</v>
      </c>
    </row>
    <row r="72" spans="1:5" x14ac:dyDescent="0.2">
      <c r="A72" s="12" t="s">
        <v>10</v>
      </c>
      <c r="B72" s="12" t="s">
        <v>23</v>
      </c>
      <c r="C72" s="12" t="s">
        <v>24</v>
      </c>
      <c r="D72" s="12" t="s">
        <v>28</v>
      </c>
      <c r="E72" s="12" t="s">
        <v>31</v>
      </c>
    </row>
    <row r="73" spans="1:5" x14ac:dyDescent="0.2">
      <c r="A73" s="13">
        <v>2022</v>
      </c>
      <c r="B73" s="20">
        <v>300000</v>
      </c>
      <c r="C73" s="22">
        <v>0.05</v>
      </c>
      <c r="D73" s="21">
        <f>VLOOKUP(Jahr,A73:B77,2)</f>
        <v>300000</v>
      </c>
      <c r="E73" s="23">
        <f>VLOOKUP(Jahr,A73:C77,3)</f>
        <v>0.05</v>
      </c>
    </row>
    <row r="74" spans="1:5" x14ac:dyDescent="0.2">
      <c r="A74" s="14"/>
      <c r="B74" s="14"/>
      <c r="C74" s="14"/>
    </row>
    <row r="75" spans="1:5" x14ac:dyDescent="0.2">
      <c r="A75" s="14"/>
      <c r="B75" s="14"/>
      <c r="C75" s="14"/>
    </row>
    <row r="76" spans="1:5" x14ac:dyDescent="0.2">
      <c r="A76" s="14"/>
      <c r="B76" s="14"/>
      <c r="C76" s="14"/>
    </row>
    <row r="77" spans="1:5" x14ac:dyDescent="0.2">
      <c r="A77" s="15"/>
      <c r="B77" s="15"/>
      <c r="C77" s="15"/>
    </row>
    <row r="79" spans="1:5" x14ac:dyDescent="0.2">
      <c r="A79" s="12" t="s">
        <v>10</v>
      </c>
      <c r="B79" s="12" t="s">
        <v>23</v>
      </c>
      <c r="C79" s="12" t="s">
        <v>24</v>
      </c>
      <c r="D79" s="12" t="s">
        <v>29</v>
      </c>
      <c r="E79" s="12" t="s">
        <v>32</v>
      </c>
    </row>
    <row r="80" spans="1:5" x14ac:dyDescent="0.2">
      <c r="A80" s="13">
        <v>2022</v>
      </c>
      <c r="B80" s="20">
        <v>100000</v>
      </c>
      <c r="C80" s="22">
        <v>0.03</v>
      </c>
      <c r="D80" s="21">
        <f>VLOOKUP(Jahr,A80:B84,2)</f>
        <v>100000</v>
      </c>
      <c r="E80" s="23">
        <f>VLOOKUP(Jahr,A80:C84,3)</f>
        <v>0.03</v>
      </c>
    </row>
    <row r="81" spans="1:5" x14ac:dyDescent="0.2">
      <c r="A81" s="14"/>
      <c r="B81" s="14"/>
      <c r="C81" s="14"/>
    </row>
    <row r="82" spans="1:5" x14ac:dyDescent="0.2">
      <c r="A82" s="14"/>
      <c r="B82" s="14"/>
      <c r="C82" s="14"/>
    </row>
    <row r="83" spans="1:5" x14ac:dyDescent="0.2">
      <c r="A83" s="14"/>
      <c r="B83" s="14"/>
      <c r="C83" s="14"/>
    </row>
    <row r="84" spans="1:5" x14ac:dyDescent="0.2">
      <c r="A84" s="15"/>
      <c r="B84" s="15"/>
      <c r="C84" s="15"/>
    </row>
    <row r="86" spans="1:5" x14ac:dyDescent="0.2">
      <c r="A86" s="12" t="s">
        <v>10</v>
      </c>
      <c r="B86" s="12" t="s">
        <v>23</v>
      </c>
      <c r="C86" s="12" t="s">
        <v>24</v>
      </c>
      <c r="D86" s="12" t="s">
        <v>30</v>
      </c>
      <c r="E86" s="12" t="s">
        <v>33</v>
      </c>
    </row>
    <row r="87" spans="1:5" x14ac:dyDescent="0.2">
      <c r="A87" s="13">
        <v>2022</v>
      </c>
      <c r="B87" s="20">
        <v>0</v>
      </c>
      <c r="C87" s="22">
        <v>0.03</v>
      </c>
      <c r="D87" s="21">
        <f>VLOOKUP(Jahr,A87:B91,2)</f>
        <v>0</v>
      </c>
      <c r="E87" s="23">
        <f>VLOOKUP(Jahr,A87:C91,3)</f>
        <v>0.03</v>
      </c>
    </row>
    <row r="88" spans="1:5" x14ac:dyDescent="0.2">
      <c r="A88" s="14"/>
      <c r="B88" s="14"/>
      <c r="C88" s="14"/>
    </row>
    <row r="89" spans="1:5" x14ac:dyDescent="0.2">
      <c r="A89" s="14"/>
      <c r="B89" s="14"/>
      <c r="C89" s="14"/>
    </row>
    <row r="90" spans="1:5" x14ac:dyDescent="0.2">
      <c r="A90" s="14"/>
      <c r="B90" s="14"/>
      <c r="C90" s="14"/>
    </row>
    <row r="91" spans="1:5" x14ac:dyDescent="0.2">
      <c r="A91" s="15"/>
      <c r="B91" s="15"/>
      <c r="C91" s="15"/>
    </row>
    <row r="93" spans="1:5" ht="15" x14ac:dyDescent="0.25">
      <c r="A93" s="1" t="s">
        <v>37</v>
      </c>
    </row>
    <row r="94" spans="1:5" x14ac:dyDescent="0.2">
      <c r="A94" s="12" t="s">
        <v>10</v>
      </c>
      <c r="B94" s="12" t="s">
        <v>23</v>
      </c>
      <c r="C94" s="12" t="s">
        <v>38</v>
      </c>
    </row>
    <row r="95" spans="1:5" x14ac:dyDescent="0.2">
      <c r="A95" s="13">
        <v>2022</v>
      </c>
      <c r="B95" s="20">
        <v>1</v>
      </c>
      <c r="C95" s="21">
        <f>VLOOKUP(Jahr,A95:B99,2)</f>
        <v>1</v>
      </c>
    </row>
    <row r="96" spans="1:5" x14ac:dyDescent="0.2">
      <c r="A96" s="14"/>
      <c r="B96" s="14"/>
    </row>
    <row r="97" spans="1:3" x14ac:dyDescent="0.2">
      <c r="A97" s="14"/>
      <c r="B97" s="14"/>
    </row>
    <row r="98" spans="1:3" x14ac:dyDescent="0.2">
      <c r="A98" s="14"/>
      <c r="B98" s="14"/>
    </row>
    <row r="99" spans="1:3" x14ac:dyDescent="0.2">
      <c r="A99" s="15"/>
      <c r="B99" s="15"/>
    </row>
    <row r="101" spans="1:3" ht="15" x14ac:dyDescent="0.25">
      <c r="A101" s="1" t="s">
        <v>77</v>
      </c>
    </row>
    <row r="102" spans="1:3" x14ac:dyDescent="0.2">
      <c r="A102" s="12" t="s">
        <v>10</v>
      </c>
      <c r="B102" s="12" t="s">
        <v>23</v>
      </c>
      <c r="C102" s="12" t="s">
        <v>38</v>
      </c>
    </row>
    <row r="103" spans="1:3" x14ac:dyDescent="0.2">
      <c r="A103" s="13">
        <v>2024</v>
      </c>
      <c r="B103" s="20">
        <v>6000</v>
      </c>
      <c r="C103" s="21">
        <f>VLOOKUP(Jahr,A103:B107,2)</f>
        <v>6000</v>
      </c>
    </row>
    <row r="104" spans="1:3" x14ac:dyDescent="0.2">
      <c r="A104" s="14"/>
      <c r="B104" s="14"/>
    </row>
    <row r="105" spans="1:3" x14ac:dyDescent="0.2">
      <c r="A105" s="14"/>
      <c r="B105" s="14"/>
    </row>
    <row r="106" spans="1:3" x14ac:dyDescent="0.2">
      <c r="A106" s="14"/>
      <c r="B106" s="14"/>
    </row>
    <row r="107" spans="1:3" x14ac:dyDescent="0.2">
      <c r="A107" s="15"/>
      <c r="B107" s="15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145" zoomScaleNormal="145" workbookViewId="0">
      <selection activeCell="G22" sqref="G22"/>
    </sheetView>
  </sheetViews>
  <sheetFormatPr baseColWidth="10" defaultColWidth="11" defaultRowHeight="13.5" x14ac:dyDescent="0.2"/>
  <cols>
    <col min="1" max="16384" width="11" style="25"/>
  </cols>
  <sheetData>
    <row r="1" spans="1:7" x14ac:dyDescent="0.2">
      <c r="A1" s="40" t="s">
        <v>46</v>
      </c>
    </row>
    <row r="3" spans="1:7" x14ac:dyDescent="0.2">
      <c r="A3" s="24" t="s">
        <v>0</v>
      </c>
      <c r="B3" s="26"/>
      <c r="C3" s="26" t="s">
        <v>21</v>
      </c>
      <c r="D3" s="26" t="s">
        <v>22</v>
      </c>
      <c r="E3" s="26" t="s">
        <v>26</v>
      </c>
      <c r="F3" s="26" t="s">
        <v>35</v>
      </c>
      <c r="G3" s="26" t="s">
        <v>36</v>
      </c>
    </row>
    <row r="4" spans="1:7" x14ac:dyDescent="0.2">
      <c r="A4" s="27" t="s">
        <v>8</v>
      </c>
      <c r="B4" s="28"/>
      <c r="C4" s="28">
        <f>Teilmenge_1</f>
        <v>300000</v>
      </c>
      <c r="D4" s="28">
        <f>Teilmenge_2</f>
        <v>100000</v>
      </c>
      <c r="E4" s="28"/>
      <c r="F4" s="28"/>
      <c r="G4" s="29"/>
    </row>
    <row r="5" spans="1:7" x14ac:dyDescent="0.2">
      <c r="A5" s="30" t="s">
        <v>34</v>
      </c>
      <c r="B5" s="31">
        <f>IF(Pauschalspesensimulator!C13&gt;=MinPsBer,Pauschalspesensimulator!C13,0)</f>
        <v>0</v>
      </c>
      <c r="C5" s="31">
        <f>MIN($B5,Teilmenge_1)</f>
        <v>0</v>
      </c>
      <c r="D5" s="31">
        <f>MIN(Teilmenge_2,(MAX(0,$B5-Teilmenge_1)))</f>
        <v>0</v>
      </c>
      <c r="E5" s="31">
        <f>MAX(0,(B5-C5-D5))</f>
        <v>0</v>
      </c>
      <c r="F5" s="31">
        <f>SUM(C5:E5)</f>
        <v>0</v>
      </c>
      <c r="G5" s="32"/>
    </row>
    <row r="6" spans="1:7" x14ac:dyDescent="0.2">
      <c r="A6" s="30" t="s">
        <v>27</v>
      </c>
      <c r="B6" s="32"/>
      <c r="C6" s="33">
        <f>Teilmenge1</f>
        <v>0.05</v>
      </c>
      <c r="D6" s="33">
        <v>0.05</v>
      </c>
      <c r="E6" s="33">
        <v>0.05</v>
      </c>
      <c r="F6" s="32"/>
      <c r="G6" s="32"/>
    </row>
    <row r="7" spans="1:7" x14ac:dyDescent="0.2">
      <c r="A7" s="34" t="s">
        <v>39</v>
      </c>
      <c r="B7" s="35"/>
      <c r="C7" s="36">
        <f>C5*C6</f>
        <v>0</v>
      </c>
      <c r="D7" s="36">
        <f>D5*D6</f>
        <v>0</v>
      </c>
      <c r="E7" s="36">
        <f>E5*E6</f>
        <v>0</v>
      </c>
      <c r="F7" s="36">
        <f>SUM(C7:E7)</f>
        <v>0</v>
      </c>
      <c r="G7" s="36">
        <f>ROUNDUP((F7/12),-2)</f>
        <v>0</v>
      </c>
    </row>
    <row r="9" spans="1:7" x14ac:dyDescent="0.2">
      <c r="A9" s="24" t="s">
        <v>1</v>
      </c>
      <c r="B9" s="26"/>
      <c r="C9" s="26" t="s">
        <v>21</v>
      </c>
      <c r="D9" s="26" t="s">
        <v>22</v>
      </c>
      <c r="E9" s="26" t="s">
        <v>26</v>
      </c>
      <c r="F9" s="26" t="s">
        <v>35</v>
      </c>
      <c r="G9" s="26" t="s">
        <v>36</v>
      </c>
    </row>
    <row r="10" spans="1:7" x14ac:dyDescent="0.2">
      <c r="A10" s="30" t="s">
        <v>34</v>
      </c>
      <c r="B10" s="31" t="e">
        <f>IF(Pauschalspesensimulator!#REF!&gt;=MinPsBer,Pauschalspesensimulator!#REF!,0)</f>
        <v>#REF!</v>
      </c>
      <c r="C10" s="31" t="e">
        <f>MIN($B10,Teilmenge_1)</f>
        <v>#REF!</v>
      </c>
      <c r="D10" s="31" t="e">
        <f>MIN(Teilmenge_2,(MAX(0,$B10-Teilmenge_1)))</f>
        <v>#REF!</v>
      </c>
      <c r="E10" s="31" t="e">
        <f>MAX(0,(B10-C10-D10))</f>
        <v>#REF!</v>
      </c>
      <c r="F10" s="31" t="e">
        <f>SUM(C10:E10)</f>
        <v>#REF!</v>
      </c>
      <c r="G10" s="32"/>
    </row>
    <row r="11" spans="1:7" x14ac:dyDescent="0.2">
      <c r="A11" s="30" t="s">
        <v>27</v>
      </c>
      <c r="B11" s="32"/>
      <c r="C11" s="33">
        <f>Teilmenge1</f>
        <v>0.05</v>
      </c>
      <c r="D11" s="33">
        <f>Teilmenge2</f>
        <v>0.03</v>
      </c>
      <c r="E11" s="33">
        <f>Teilmenge3</f>
        <v>0.03</v>
      </c>
      <c r="F11" s="32"/>
      <c r="G11" s="32"/>
    </row>
    <row r="12" spans="1:7" x14ac:dyDescent="0.2">
      <c r="A12" s="34" t="s">
        <v>39</v>
      </c>
      <c r="B12" s="35"/>
      <c r="C12" s="36" t="e">
        <f>C10*C11</f>
        <v>#REF!</v>
      </c>
      <c r="D12" s="36" t="e">
        <f>D10*D11</f>
        <v>#REF!</v>
      </c>
      <c r="E12" s="36" t="e">
        <f>E10*E11</f>
        <v>#REF!</v>
      </c>
      <c r="F12" s="36" t="e">
        <f>SUM(C12:E12)</f>
        <v>#REF!</v>
      </c>
      <c r="G12" s="36" t="e">
        <f>ROUNDUP((F12/12),-2)</f>
        <v>#REF!</v>
      </c>
    </row>
    <row r="14" spans="1:7" x14ac:dyDescent="0.2">
      <c r="A14" s="24" t="s">
        <v>2</v>
      </c>
      <c r="B14" s="26"/>
      <c r="C14" s="26" t="s">
        <v>21</v>
      </c>
      <c r="D14" s="26" t="s">
        <v>22</v>
      </c>
      <c r="E14" s="26" t="s">
        <v>26</v>
      </c>
      <c r="F14" s="26" t="s">
        <v>35</v>
      </c>
      <c r="G14" s="26" t="s">
        <v>36</v>
      </c>
    </row>
    <row r="15" spans="1:7" x14ac:dyDescent="0.2">
      <c r="A15" s="30" t="s">
        <v>34</v>
      </c>
      <c r="B15" s="31" t="e">
        <f>IF(Pauschalspesensimulator!#REF!&gt;=MinPsBer,Pauschalspesensimulator!#REF!,0)</f>
        <v>#REF!</v>
      </c>
      <c r="C15" s="31" t="e">
        <f>MIN($B15,Teilmenge_1)</f>
        <v>#REF!</v>
      </c>
      <c r="D15" s="31" t="e">
        <f>MIN(Teilmenge_2,(MAX(0,$B15-Teilmenge_1)))</f>
        <v>#REF!</v>
      </c>
      <c r="E15" s="31" t="e">
        <f>MAX(0,(B15-C15-D15))</f>
        <v>#REF!</v>
      </c>
      <c r="F15" s="31" t="e">
        <f>SUM(C15:E15)</f>
        <v>#REF!</v>
      </c>
      <c r="G15" s="32"/>
    </row>
    <row r="16" spans="1:7" x14ac:dyDescent="0.2">
      <c r="A16" s="30" t="s">
        <v>27</v>
      </c>
      <c r="B16" s="32"/>
      <c r="C16" s="33">
        <f>Teilmenge1</f>
        <v>0.05</v>
      </c>
      <c r="D16" s="33">
        <f>Teilmenge2</f>
        <v>0.03</v>
      </c>
      <c r="E16" s="33">
        <f>Teilmenge3</f>
        <v>0.03</v>
      </c>
      <c r="F16" s="32"/>
      <c r="G16" s="32"/>
    </row>
    <row r="17" spans="1:7" x14ac:dyDescent="0.2">
      <c r="A17" s="34" t="s">
        <v>39</v>
      </c>
      <c r="B17" s="35"/>
      <c r="C17" s="36" t="e">
        <f>C15*C16</f>
        <v>#REF!</v>
      </c>
      <c r="D17" s="36" t="e">
        <f>D15*D16</f>
        <v>#REF!</v>
      </c>
      <c r="E17" s="36" t="e">
        <f>E15*E16</f>
        <v>#REF!</v>
      </c>
      <c r="F17" s="36" t="e">
        <f>SUM(C17:E17)</f>
        <v>#REF!</v>
      </c>
      <c r="G17" s="36" t="e">
        <f>ROUNDUP((F17/12),-2)</f>
        <v>#REF!</v>
      </c>
    </row>
    <row r="19" spans="1:7" x14ac:dyDescent="0.2">
      <c r="A19" s="24" t="s">
        <v>3</v>
      </c>
      <c r="B19" s="26"/>
      <c r="C19" s="26" t="s">
        <v>21</v>
      </c>
      <c r="D19" s="26" t="s">
        <v>22</v>
      </c>
      <c r="E19" s="26" t="s">
        <v>26</v>
      </c>
      <c r="F19" s="26" t="s">
        <v>35</v>
      </c>
      <c r="G19" s="26" t="s">
        <v>36</v>
      </c>
    </row>
    <row r="20" spans="1:7" x14ac:dyDescent="0.2">
      <c r="A20" s="30" t="s">
        <v>34</v>
      </c>
      <c r="B20" s="31" t="e">
        <f>IF(Pauschalspesensimulator!#REF!&gt;=MinPsBer,Pauschalspesensimulator!#REF!,0)</f>
        <v>#REF!</v>
      </c>
      <c r="C20" s="31" t="e">
        <f>MIN($B20,Teilmenge_1)</f>
        <v>#REF!</v>
      </c>
      <c r="D20" s="31" t="e">
        <f>MIN(Teilmenge_2,(MAX(0,$B20-Teilmenge_1)))</f>
        <v>#REF!</v>
      </c>
      <c r="E20" s="31" t="e">
        <f>MAX(0,(B20-C20-D20))</f>
        <v>#REF!</v>
      </c>
      <c r="F20" s="31" t="e">
        <f>SUM(C20:E20)</f>
        <v>#REF!</v>
      </c>
      <c r="G20" s="32"/>
    </row>
    <row r="21" spans="1:7" x14ac:dyDescent="0.2">
      <c r="A21" s="30" t="s">
        <v>27</v>
      </c>
      <c r="B21" s="32"/>
      <c r="C21" s="33">
        <f>Teilmenge1</f>
        <v>0.05</v>
      </c>
      <c r="D21" s="33">
        <f>Teilmenge2</f>
        <v>0.03</v>
      </c>
      <c r="E21" s="33">
        <f>Teilmenge3</f>
        <v>0.03</v>
      </c>
      <c r="F21" s="32"/>
      <c r="G21" s="32"/>
    </row>
    <row r="22" spans="1:7" x14ac:dyDescent="0.2">
      <c r="A22" s="34" t="s">
        <v>39</v>
      </c>
      <c r="B22" s="35"/>
      <c r="C22" s="36" t="e">
        <f>C20*C21</f>
        <v>#REF!</v>
      </c>
      <c r="D22" s="36" t="e">
        <f>D20*D21</f>
        <v>#REF!</v>
      </c>
      <c r="E22" s="36" t="e">
        <f>E20*E21</f>
        <v>#REF!</v>
      </c>
      <c r="F22" s="36" t="e">
        <f>SUM(C22:E22)</f>
        <v>#REF!</v>
      </c>
      <c r="G22" s="36" t="e">
        <f>ROUNDUP((F22/12),-2)</f>
        <v>#REF!</v>
      </c>
    </row>
    <row r="24" spans="1:7" x14ac:dyDescent="0.2">
      <c r="A24" s="24" t="s">
        <v>5</v>
      </c>
      <c r="B24" s="26"/>
      <c r="C24" s="26" t="s">
        <v>21</v>
      </c>
      <c r="D24" s="26" t="s">
        <v>22</v>
      </c>
      <c r="E24" s="26" t="s">
        <v>26</v>
      </c>
      <c r="F24" s="26" t="s">
        <v>35</v>
      </c>
      <c r="G24" s="26" t="s">
        <v>36</v>
      </c>
    </row>
    <row r="25" spans="1:7" x14ac:dyDescent="0.2">
      <c r="A25" s="30" t="s">
        <v>34</v>
      </c>
      <c r="B25" s="31" t="e">
        <f>IF(Pauschalspesensimulator!#REF!&gt;=MinPsBer,Pauschalspesensimulator!#REF!,0)</f>
        <v>#REF!</v>
      </c>
      <c r="C25" s="31" t="e">
        <f>MIN($B25,Teilmenge_1)</f>
        <v>#REF!</v>
      </c>
      <c r="D25" s="31" t="e">
        <f>MIN(Teilmenge_2,(MAX(0,$B25-Teilmenge_1)))</f>
        <v>#REF!</v>
      </c>
      <c r="E25" s="31" t="e">
        <f>MAX(0,(B25-C25-D25))</f>
        <v>#REF!</v>
      </c>
      <c r="F25" s="31" t="e">
        <f>SUM(C25:E25)</f>
        <v>#REF!</v>
      </c>
      <c r="G25" s="32"/>
    </row>
    <row r="26" spans="1:7" x14ac:dyDescent="0.2">
      <c r="A26" s="30" t="s">
        <v>27</v>
      </c>
      <c r="B26" s="32"/>
      <c r="C26" s="33">
        <f>Teilmenge1</f>
        <v>0.05</v>
      </c>
      <c r="D26" s="33">
        <f>Teilmenge2</f>
        <v>0.03</v>
      </c>
      <c r="E26" s="33">
        <f>Teilmenge3</f>
        <v>0.03</v>
      </c>
      <c r="F26" s="32"/>
      <c r="G26" s="32"/>
    </row>
    <row r="27" spans="1:7" x14ac:dyDescent="0.2">
      <c r="A27" s="34" t="s">
        <v>39</v>
      </c>
      <c r="B27" s="35"/>
      <c r="C27" s="36" t="e">
        <f>C25*C26</f>
        <v>#REF!</v>
      </c>
      <c r="D27" s="36" t="e">
        <f>D25*D26</f>
        <v>#REF!</v>
      </c>
      <c r="E27" s="36" t="e">
        <f>E25*E26</f>
        <v>#REF!</v>
      </c>
      <c r="F27" s="36" t="e">
        <f>SUM(C27:E27)</f>
        <v>#REF!</v>
      </c>
      <c r="G27" s="36" t="e">
        <f>ROUNDUP((F27/12),-2)</f>
        <v>#REF!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17</vt:i4>
      </vt:variant>
    </vt:vector>
  </HeadingPairs>
  <TitlesOfParts>
    <vt:vector size="20" baseType="lpstr">
      <vt:lpstr>Pauschalspesensimulator</vt:lpstr>
      <vt:lpstr>Leitdaten</vt:lpstr>
      <vt:lpstr>Berechnung</vt:lpstr>
      <vt:lpstr>GegenrPS_Max</vt:lpstr>
      <vt:lpstr>Pauschalspesensimulator!Jahr</vt:lpstr>
      <vt:lpstr>Jahr</vt:lpstr>
      <vt:lpstr>KmKosten</vt:lpstr>
      <vt:lpstr>MaxAArbTag</vt:lpstr>
      <vt:lpstr>MaxKlspBetr</vt:lpstr>
      <vt:lpstr>MaxTag</vt:lpstr>
      <vt:lpstr>MinPauschal</vt:lpstr>
      <vt:lpstr>MinPsBer</vt:lpstr>
      <vt:lpstr>PS_Max</vt:lpstr>
      <vt:lpstr>Teilmenge_1</vt:lpstr>
      <vt:lpstr>Teilmenge_2</vt:lpstr>
      <vt:lpstr>Teilmenge1</vt:lpstr>
      <vt:lpstr>Teilmenge2</vt:lpstr>
      <vt:lpstr>Teilmenge3</vt:lpstr>
      <vt:lpstr>ZusMax</vt:lpstr>
      <vt:lpstr>ZusMte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Kobierski Marlene, FIN-SV-GB-R-K</dc:creator>
  <cp:lastModifiedBy>Gruny Robert, FIN-SV-GB-R-K</cp:lastModifiedBy>
  <dcterms:created xsi:type="dcterms:W3CDTF">2022-06-10T09:05:22Z</dcterms:created>
  <dcterms:modified xsi:type="dcterms:W3CDTF">2024-08-05T13:13:48Z</dcterms:modified>
</cp:coreProperties>
</file>